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U:\1-Product list\"/>
    </mc:Choice>
  </mc:AlternateContent>
  <xr:revisionPtr revIDLastSave="0" documentId="13_ncr:1_{D2A02194-3E03-4BED-9D92-8908FFB279A3}" xr6:coauthVersionLast="47" xr6:coauthVersionMax="47" xr10:uidLastSave="{00000000-0000-0000-0000-000000000000}"/>
  <bookViews>
    <workbookView xWindow="420" yWindow="135" windowWidth="27480" windowHeight="14685" tabRatio="809" xr2:uid="{00000000-000D-0000-FFFF-FFFF00000000}"/>
  </bookViews>
  <sheets>
    <sheet name="FX Linked" sheetId="30" r:id="rId1"/>
    <sheet name="DC" sheetId="29" r:id="rId2"/>
    <sheet name="Booster" sheetId="28" r:id="rId3"/>
    <sheet name="PPN" sheetId="27" r:id="rId4"/>
    <sheet name="Inverse Sharkfin" sheetId="26" r:id="rId5"/>
    <sheet name="Range Accrual Note" sheetId="23" r:id="rId6"/>
    <sheet name="Twin-win Note" sheetId="22" r:id="rId7"/>
    <sheet name="Twinwin Sharkfin" sheetId="21" r:id="rId8"/>
    <sheet name="H-L CN" sheetId="20" r:id="rId9"/>
    <sheet name="AMC" sheetId="19" r:id="rId10"/>
    <sheet name="Partial CPN" sheetId="16" r:id="rId11"/>
    <sheet name="Sharkfin" sheetId="15" r:id="rId12"/>
    <sheet name="KOELN" sheetId="13" r:id="rId13"/>
    <sheet name="ELN" sheetId="17" r:id="rId14"/>
    <sheet name="FRN" sheetId="11" r:id="rId15"/>
    <sheet name="Put Warrant" sheetId="8" r:id="rId16"/>
    <sheet name="Call Warrant" sheetId="7" r:id="rId17"/>
    <sheet name="DQ" sheetId="12" r:id="rId18"/>
    <sheet name="AQ" sheetId="6" r:id="rId19"/>
    <sheet name="Cash Note" sheetId="5" r:id="rId20"/>
    <sheet name="FCN" sheetId="4" r:id="rId21"/>
    <sheet name="Disclaimer免责声明" sheetId="10" r:id="rId22"/>
    <sheet name="Issuer" sheetId="2" state="hidden" r:id="rId23"/>
    <sheet name="Ccy" sheetId="3" state="hidden" r:id="rId24"/>
  </sheets>
  <externalReferences>
    <externalReference r:id="rId25"/>
    <externalReference r:id="rId26"/>
    <externalReference r:id="rId27"/>
  </externalReferences>
  <definedNames>
    <definedName name="_DefaultCell" localSheetId="9">#REF!</definedName>
    <definedName name="_DefaultCell" localSheetId="2">#REF!</definedName>
    <definedName name="_DefaultCell" localSheetId="13">#REF!</definedName>
    <definedName name="_DefaultCell" localSheetId="12">#REF!</definedName>
    <definedName name="_DefaultCell">#REF!</definedName>
    <definedName name="a" localSheetId="9">#REF!</definedName>
    <definedName name="a" localSheetId="2">#REF!</definedName>
    <definedName name="a" localSheetId="13">#REF!</definedName>
    <definedName name="a" localSheetId="12">#REF!</definedName>
    <definedName name="a">#REF!</definedName>
    <definedName name="d" localSheetId="9">#REF!</definedName>
    <definedName name="d" localSheetId="2">#REF!</definedName>
    <definedName name="d" localSheetId="13">#REF!</definedName>
    <definedName name="d" localSheetId="12">#REF!</definedName>
    <definedName name="d">#REF!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0" l="1"/>
  <c r="L7" i="30" l="1"/>
  <c r="L9" i="30"/>
  <c r="K9" i="30"/>
  <c r="I9" i="30"/>
  <c r="H9" i="30"/>
  <c r="L8" i="30"/>
  <c r="K8" i="30"/>
  <c r="I8" i="30"/>
  <c r="M8" i="30" s="1"/>
  <c r="N8" i="30" s="1"/>
  <c r="H8" i="30"/>
  <c r="K7" i="30"/>
  <c r="I7" i="30"/>
  <c r="H7" i="30"/>
  <c r="K6" i="30"/>
  <c r="I6" i="30"/>
  <c r="H6" i="30"/>
  <c r="L6" i="29"/>
  <c r="L7" i="29"/>
  <c r="L8" i="29"/>
  <c r="L9" i="29"/>
  <c r="M9" i="30" l="1"/>
  <c r="N9" i="30" s="1"/>
  <c r="M7" i="30"/>
  <c r="N7" i="30" s="1"/>
  <c r="M6" i="30"/>
  <c r="N6" i="30" s="1"/>
  <c r="K9" i="29"/>
  <c r="I9" i="29"/>
  <c r="H9" i="29"/>
  <c r="K8" i="29"/>
  <c r="I8" i="29"/>
  <c r="H8" i="29"/>
  <c r="K7" i="29"/>
  <c r="I7" i="29"/>
  <c r="H7" i="29"/>
  <c r="K6" i="29"/>
  <c r="I6" i="29"/>
  <c r="H6" i="29"/>
  <c r="M27" i="28"/>
  <c r="K27" i="28"/>
  <c r="I27" i="28"/>
  <c r="N27" i="28" s="1"/>
  <c r="O27" i="28" s="1"/>
  <c r="H27" i="28"/>
  <c r="M26" i="28"/>
  <c r="K26" i="28"/>
  <c r="I26" i="28"/>
  <c r="H26" i="28"/>
  <c r="M25" i="28"/>
  <c r="K25" i="28"/>
  <c r="I25" i="28"/>
  <c r="H25" i="28"/>
  <c r="M24" i="28"/>
  <c r="K24" i="28"/>
  <c r="I24" i="28"/>
  <c r="N24" i="28" s="1"/>
  <c r="O24" i="28" s="1"/>
  <c r="H24" i="28"/>
  <c r="M23" i="28"/>
  <c r="K23" i="28"/>
  <c r="I23" i="28"/>
  <c r="H23" i="28"/>
  <c r="M22" i="28"/>
  <c r="K22" i="28"/>
  <c r="I22" i="28"/>
  <c r="H22" i="28"/>
  <c r="M21" i="28"/>
  <c r="K21" i="28"/>
  <c r="I21" i="28"/>
  <c r="N21" i="28" s="1"/>
  <c r="O21" i="28" s="1"/>
  <c r="H21" i="28"/>
  <c r="M20" i="28"/>
  <c r="K20" i="28"/>
  <c r="I20" i="28"/>
  <c r="H20" i="28"/>
  <c r="M19" i="28"/>
  <c r="K19" i="28"/>
  <c r="I19" i="28"/>
  <c r="H19" i="28"/>
  <c r="M18" i="28"/>
  <c r="K18" i="28"/>
  <c r="I18" i="28"/>
  <c r="N18" i="28" s="1"/>
  <c r="O18" i="28" s="1"/>
  <c r="H18" i="28"/>
  <c r="M17" i="28"/>
  <c r="K17" i="28"/>
  <c r="I17" i="28"/>
  <c r="H17" i="28"/>
  <c r="M16" i="28"/>
  <c r="K16" i="28"/>
  <c r="I16" i="28"/>
  <c r="H16" i="28"/>
  <c r="M15" i="28"/>
  <c r="K15" i="28"/>
  <c r="I15" i="28"/>
  <c r="N15" i="28" s="1"/>
  <c r="O15" i="28" s="1"/>
  <c r="H15" i="28"/>
  <c r="M14" i="28"/>
  <c r="K14" i="28"/>
  <c r="I14" i="28"/>
  <c r="H14" i="28"/>
  <c r="M13" i="28"/>
  <c r="K13" i="28"/>
  <c r="I13" i="28"/>
  <c r="H13" i="28"/>
  <c r="M12" i="28"/>
  <c r="K12" i="28"/>
  <c r="I12" i="28"/>
  <c r="N12" i="28" s="1"/>
  <c r="O12" i="28" s="1"/>
  <c r="H12" i="28"/>
  <c r="M11" i="28"/>
  <c r="K11" i="28"/>
  <c r="I11" i="28"/>
  <c r="H11" i="28"/>
  <c r="M10" i="28"/>
  <c r="K10" i="28"/>
  <c r="I10" i="28"/>
  <c r="H10" i="28"/>
  <c r="M9" i="28"/>
  <c r="K9" i="28"/>
  <c r="I9" i="28"/>
  <c r="N9" i="28" s="1"/>
  <c r="O9" i="28" s="1"/>
  <c r="H9" i="28"/>
  <c r="M8" i="28"/>
  <c r="K8" i="28"/>
  <c r="I8" i="28"/>
  <c r="H8" i="28"/>
  <c r="M7" i="28"/>
  <c r="K7" i="28"/>
  <c r="I7" i="28"/>
  <c r="H7" i="28"/>
  <c r="M6" i="28"/>
  <c r="K6" i="28"/>
  <c r="I6" i="28"/>
  <c r="N6" i="28" s="1"/>
  <c r="O6" i="28" s="1"/>
  <c r="H6" i="28"/>
  <c r="N15" i="27"/>
  <c r="L15" i="27"/>
  <c r="J15" i="27"/>
  <c r="I15" i="27"/>
  <c r="N14" i="27"/>
  <c r="L14" i="27"/>
  <c r="J14" i="27"/>
  <c r="I14" i="27"/>
  <c r="N13" i="27"/>
  <c r="L13" i="27"/>
  <c r="J13" i="27"/>
  <c r="O13" i="27" s="1"/>
  <c r="P13" i="27" s="1"/>
  <c r="I13" i="27"/>
  <c r="N12" i="27"/>
  <c r="L12" i="27"/>
  <c r="J12" i="27"/>
  <c r="I12" i="27"/>
  <c r="N11" i="27"/>
  <c r="L11" i="27"/>
  <c r="J11" i="27"/>
  <c r="I11" i="27"/>
  <c r="N10" i="27"/>
  <c r="L10" i="27"/>
  <c r="J10" i="27"/>
  <c r="O10" i="27" s="1"/>
  <c r="P10" i="27" s="1"/>
  <c r="I10" i="27"/>
  <c r="N9" i="27"/>
  <c r="L9" i="27"/>
  <c r="J9" i="27"/>
  <c r="I9" i="27"/>
  <c r="N8" i="27"/>
  <c r="L8" i="27"/>
  <c r="J8" i="27"/>
  <c r="I8" i="27"/>
  <c r="N7" i="27"/>
  <c r="L7" i="27"/>
  <c r="J7" i="27"/>
  <c r="O7" i="27" s="1"/>
  <c r="P7" i="27" s="1"/>
  <c r="I7" i="27"/>
  <c r="N6" i="27"/>
  <c r="L6" i="27"/>
  <c r="J6" i="27"/>
  <c r="I6" i="27"/>
  <c r="N10" i="26"/>
  <c r="L10" i="26"/>
  <c r="J10" i="26"/>
  <c r="I10" i="26"/>
  <c r="N9" i="26"/>
  <c r="L9" i="26"/>
  <c r="J9" i="26"/>
  <c r="O9" i="26" s="1"/>
  <c r="P9" i="26" s="1"/>
  <c r="I9" i="26"/>
  <c r="N8" i="26"/>
  <c r="L8" i="26"/>
  <c r="J8" i="26"/>
  <c r="I8" i="26"/>
  <c r="N6" i="26"/>
  <c r="L6" i="26"/>
  <c r="J6" i="26"/>
  <c r="I6" i="26"/>
  <c r="O8" i="26" l="1"/>
  <c r="P8" i="26" s="1"/>
  <c r="O6" i="27"/>
  <c r="P6" i="27" s="1"/>
  <c r="O9" i="27"/>
  <c r="P9" i="27" s="1"/>
  <c r="O12" i="27"/>
  <c r="P12" i="27" s="1"/>
  <c r="O15" i="27"/>
  <c r="P15" i="27" s="1"/>
  <c r="N8" i="28"/>
  <c r="O8" i="28" s="1"/>
  <c r="N11" i="28"/>
  <c r="O11" i="28" s="1"/>
  <c r="N14" i="28"/>
  <c r="O14" i="28" s="1"/>
  <c r="N17" i="28"/>
  <c r="O17" i="28" s="1"/>
  <c r="N20" i="28"/>
  <c r="O20" i="28" s="1"/>
  <c r="N23" i="28"/>
  <c r="O23" i="28" s="1"/>
  <c r="N26" i="28"/>
  <c r="O26" i="28" s="1"/>
  <c r="O6" i="26"/>
  <c r="P6" i="26" s="1"/>
  <c r="O10" i="26"/>
  <c r="P10" i="26" s="1"/>
  <c r="O11" i="27"/>
  <c r="P11" i="27" s="1"/>
  <c r="N7" i="28"/>
  <c r="O7" i="28" s="1"/>
  <c r="N10" i="28"/>
  <c r="O10" i="28" s="1"/>
  <c r="N13" i="28"/>
  <c r="O13" i="28" s="1"/>
  <c r="N16" i="28"/>
  <c r="O16" i="28" s="1"/>
  <c r="N19" i="28"/>
  <c r="O19" i="28" s="1"/>
  <c r="N22" i="28"/>
  <c r="O22" i="28" s="1"/>
  <c r="N25" i="28"/>
  <c r="O25" i="28" s="1"/>
  <c r="O8" i="27"/>
  <c r="P8" i="27" s="1"/>
  <c r="O14" i="27"/>
  <c r="P14" i="27" s="1"/>
  <c r="M9" i="29"/>
  <c r="N9" i="29" s="1"/>
  <c r="M8" i="29"/>
  <c r="N8" i="29" s="1"/>
  <c r="M7" i="29"/>
  <c r="N7" i="29" s="1"/>
  <c r="M6" i="29"/>
  <c r="N6" i="29" s="1"/>
  <c r="M6" i="23"/>
  <c r="K62" i="4"/>
  <c r="H61" i="4"/>
  <c r="I61" i="4"/>
  <c r="H62" i="4"/>
  <c r="I62" i="4"/>
  <c r="K61" i="4"/>
  <c r="M10" i="23"/>
  <c r="K10" i="23"/>
  <c r="I10" i="23"/>
  <c r="N10" i="23" s="1"/>
  <c r="O10" i="23" s="1"/>
  <c r="H10" i="23"/>
  <c r="M9" i="23"/>
  <c r="K9" i="23"/>
  <c r="I9" i="23"/>
  <c r="H9" i="23"/>
  <c r="M8" i="23"/>
  <c r="K8" i="23"/>
  <c r="I8" i="23"/>
  <c r="H8" i="23"/>
  <c r="M7" i="23"/>
  <c r="K7" i="23"/>
  <c r="I7" i="23"/>
  <c r="H7" i="23"/>
  <c r="K6" i="23"/>
  <c r="I6" i="23"/>
  <c r="H6" i="23"/>
  <c r="M11" i="22"/>
  <c r="K11" i="22"/>
  <c r="I11" i="22"/>
  <c r="N11" i="22" s="1"/>
  <c r="O11" i="22" s="1"/>
  <c r="H11" i="22"/>
  <c r="M10" i="22"/>
  <c r="K10" i="22"/>
  <c r="I10" i="22"/>
  <c r="N10" i="22" s="1"/>
  <c r="O10" i="22" s="1"/>
  <c r="H10" i="22"/>
  <c r="M9" i="22"/>
  <c r="K9" i="22"/>
  <c r="I9" i="22"/>
  <c r="N9" i="22" s="1"/>
  <c r="O9" i="22" s="1"/>
  <c r="H9" i="22"/>
  <c r="M8" i="22"/>
  <c r="K8" i="22"/>
  <c r="I8" i="22"/>
  <c r="N8" i="22" s="1"/>
  <c r="O8" i="22" s="1"/>
  <c r="H8" i="22"/>
  <c r="M7" i="22"/>
  <c r="K7" i="22"/>
  <c r="I7" i="22"/>
  <c r="N7" i="22" s="1"/>
  <c r="O7" i="22" s="1"/>
  <c r="H7" i="22"/>
  <c r="M6" i="22"/>
  <c r="K6" i="22"/>
  <c r="I6" i="22"/>
  <c r="N6" i="22" s="1"/>
  <c r="O6" i="22" s="1"/>
  <c r="H6" i="22"/>
  <c r="K60" i="4"/>
  <c r="I60" i="4"/>
  <c r="N60" i="4" s="1"/>
  <c r="O60" i="4" s="1"/>
  <c r="H60" i="4"/>
  <c r="I7" i="21"/>
  <c r="N7" i="21" s="1"/>
  <c r="O7" i="21" s="1"/>
  <c r="H7" i="21"/>
  <c r="I59" i="4"/>
  <c r="H59" i="4"/>
  <c r="K59" i="4"/>
  <c r="M7" i="21"/>
  <c r="K7" i="21"/>
  <c r="M6" i="21"/>
  <c r="K6" i="21"/>
  <c r="H6" i="21"/>
  <c r="I6" i="21"/>
  <c r="N6" i="21" s="1"/>
  <c r="O6" i="21" s="1"/>
  <c r="M11" i="21"/>
  <c r="K11" i="21"/>
  <c r="I11" i="21"/>
  <c r="N11" i="21" s="1"/>
  <c r="O11" i="21" s="1"/>
  <c r="H11" i="21"/>
  <c r="M10" i="21"/>
  <c r="K10" i="21"/>
  <c r="I10" i="21"/>
  <c r="H10" i="21"/>
  <c r="M9" i="21"/>
  <c r="K9" i="21"/>
  <c r="I9" i="21"/>
  <c r="H9" i="21"/>
  <c r="M8" i="21"/>
  <c r="K8" i="21"/>
  <c r="I8" i="21"/>
  <c r="H8" i="21"/>
  <c r="H7" i="20"/>
  <c r="I7" i="20"/>
  <c r="K7" i="20"/>
  <c r="M7" i="20"/>
  <c r="H8" i="20"/>
  <c r="I8" i="20"/>
  <c r="K8" i="20"/>
  <c r="M8" i="20"/>
  <c r="H9" i="20"/>
  <c r="I9" i="20"/>
  <c r="K9" i="20"/>
  <c r="M9" i="20"/>
  <c r="M6" i="20"/>
  <c r="K6" i="20"/>
  <c r="I6" i="20"/>
  <c r="H6" i="20"/>
  <c r="K58" i="4"/>
  <c r="N58" i="4" s="1"/>
  <c r="O58" i="4" s="1"/>
  <c r="H58" i="4"/>
  <c r="N6" i="19"/>
  <c r="H6" i="19"/>
  <c r="M7" i="4"/>
  <c r="K7" i="4"/>
  <c r="I7" i="4"/>
  <c r="H7" i="4"/>
  <c r="M6" i="4"/>
  <c r="K6" i="4"/>
  <c r="I6" i="4"/>
  <c r="H6" i="4"/>
  <c r="K10" i="2" a="1"/>
  <c r="K10" i="2" s="1"/>
  <c r="H10" i="2" a="1"/>
  <c r="H10" i="2" s="1"/>
  <c r="J10" i="2" a="1"/>
  <c r="J10" i="2" s="1"/>
  <c r="I10" i="2" a="1"/>
  <c r="I10" i="2" s="1"/>
  <c r="K9" i="2" a="1"/>
  <c r="K9" i="2" s="1"/>
  <c r="J9" i="2" a="1"/>
  <c r="J9" i="2" s="1"/>
  <c r="H9" i="2" a="1"/>
  <c r="H9" i="2" s="1"/>
  <c r="I9" i="2" a="1"/>
  <c r="I9" i="2" s="1"/>
  <c r="I7" i="2" a="1"/>
  <c r="I7" i="2" s="1"/>
  <c r="J7" i="2" a="1"/>
  <c r="J7" i="2" s="1"/>
  <c r="K7" i="2" a="1"/>
  <c r="K7" i="2" s="1"/>
  <c r="H7" i="2" a="1"/>
  <c r="H7" i="2" s="1"/>
  <c r="H6" i="2" a="1"/>
  <c r="H6" i="2" s="1"/>
  <c r="K6" i="2" a="1"/>
  <c r="K6" i="2" s="1"/>
  <c r="J6" i="2" a="1"/>
  <c r="J6" i="2" s="1"/>
  <c r="I6" i="2" a="1"/>
  <c r="I6" i="2" s="1"/>
  <c r="I3" i="2" a="1"/>
  <c r="I3" i="2" s="1"/>
  <c r="I8" i="2" a="1"/>
  <c r="I8" i="2" s="1"/>
  <c r="I5" i="2" a="1"/>
  <c r="I5" i="2" s="1"/>
  <c r="I2" i="2" a="1"/>
  <c r="N62" i="4" l="1"/>
  <c r="O62" i="4" s="1"/>
  <c r="N61" i="4"/>
  <c r="O61" i="4" s="1"/>
  <c r="N7" i="23"/>
  <c r="O7" i="23" s="1"/>
  <c r="N8" i="23"/>
  <c r="O8" i="23" s="1"/>
  <c r="N6" i="23"/>
  <c r="O6" i="23" s="1"/>
  <c r="N9" i="23"/>
  <c r="O9" i="23" s="1"/>
  <c r="N59" i="4"/>
  <c r="O59" i="4" s="1"/>
  <c r="N9" i="21"/>
  <c r="O9" i="21" s="1"/>
  <c r="N8" i="21"/>
  <c r="O8" i="21" s="1"/>
  <c r="N10" i="21"/>
  <c r="O10" i="21" s="1"/>
  <c r="N9" i="20"/>
  <c r="O9" i="20" s="1"/>
  <c r="N8" i="20"/>
  <c r="O8" i="20" s="1"/>
  <c r="N7" i="20"/>
  <c r="O7" i="20" s="1"/>
  <c r="N6" i="20"/>
  <c r="O6" i="20" s="1"/>
  <c r="N6" i="4"/>
  <c r="O6" i="4" s="1"/>
  <c r="O6" i="19"/>
  <c r="P6" i="19" s="1"/>
  <c r="N7" i="4"/>
  <c r="O7" i="4" s="1"/>
  <c r="I2" i="2"/>
  <c r="J5" i="2" a="1"/>
  <c r="J5" i="2" l="1"/>
  <c r="H5" i="2" a="1"/>
  <c r="H5" i="2" s="1"/>
  <c r="K5" i="2" a="1"/>
  <c r="K5" i="2" s="1"/>
  <c r="H2" i="2" a="1"/>
  <c r="K3" i="2" a="1"/>
  <c r="H2" i="2" l="1"/>
  <c r="K3" i="2"/>
  <c r="J3" i="2" a="1"/>
  <c r="J3" i="2" s="1"/>
  <c r="J2" i="2" a="1"/>
  <c r="J2" i="2" s="1"/>
  <c r="K2" i="2" a="1"/>
  <c r="K2" i="2" s="1"/>
  <c r="H3" i="2" a="1"/>
  <c r="K8" i="2" a="1"/>
  <c r="J8" i="2" a="1"/>
  <c r="H3" i="2" l="1"/>
  <c r="K8" i="2"/>
  <c r="J8" i="2"/>
  <c r="M30" i="17"/>
  <c r="K30" i="17"/>
  <c r="I30" i="17"/>
  <c r="H30" i="17"/>
  <c r="M29" i="17"/>
  <c r="K29" i="17"/>
  <c r="I29" i="17"/>
  <c r="H29" i="17"/>
  <c r="M28" i="17"/>
  <c r="K28" i="17"/>
  <c r="I28" i="17"/>
  <c r="H28" i="17"/>
  <c r="M27" i="17"/>
  <c r="K27" i="17"/>
  <c r="I27" i="17"/>
  <c r="H27" i="17"/>
  <c r="M26" i="17"/>
  <c r="K26" i="17"/>
  <c r="I26" i="17"/>
  <c r="H26" i="17"/>
  <c r="M25" i="17"/>
  <c r="K25" i="17"/>
  <c r="I25" i="17"/>
  <c r="H25" i="17"/>
  <c r="M24" i="17"/>
  <c r="K24" i="17"/>
  <c r="I24" i="17"/>
  <c r="H24" i="17"/>
  <c r="M23" i="17"/>
  <c r="K23" i="17"/>
  <c r="I23" i="17"/>
  <c r="H23" i="17"/>
  <c r="M22" i="17"/>
  <c r="K22" i="17"/>
  <c r="I22" i="17"/>
  <c r="H22" i="17"/>
  <c r="M21" i="17"/>
  <c r="K21" i="17"/>
  <c r="I21" i="17"/>
  <c r="H21" i="17"/>
  <c r="M20" i="17"/>
  <c r="K20" i="17"/>
  <c r="I20" i="17"/>
  <c r="H20" i="17"/>
  <c r="M19" i="17"/>
  <c r="K19" i="17"/>
  <c r="I19" i="17"/>
  <c r="H19" i="17"/>
  <c r="M18" i="17"/>
  <c r="K18" i="17"/>
  <c r="I18" i="17"/>
  <c r="H18" i="17"/>
  <c r="M17" i="17"/>
  <c r="K17" i="17"/>
  <c r="I17" i="17"/>
  <c r="H17" i="17"/>
  <c r="M16" i="17"/>
  <c r="K16" i="17"/>
  <c r="I16" i="17"/>
  <c r="H16" i="17"/>
  <c r="M15" i="17"/>
  <c r="K15" i="17"/>
  <c r="I15" i="17"/>
  <c r="H15" i="17"/>
  <c r="M14" i="17"/>
  <c r="K14" i="17"/>
  <c r="I14" i="17"/>
  <c r="H14" i="17"/>
  <c r="M13" i="17"/>
  <c r="K13" i="17"/>
  <c r="I13" i="17"/>
  <c r="H13" i="17"/>
  <c r="M12" i="17"/>
  <c r="K12" i="17"/>
  <c r="I12" i="17"/>
  <c r="H12" i="17"/>
  <c r="M11" i="17"/>
  <c r="K11" i="17"/>
  <c r="I11" i="17"/>
  <c r="H11" i="17"/>
  <c r="M10" i="17"/>
  <c r="K10" i="17"/>
  <c r="I10" i="17"/>
  <c r="H10" i="17"/>
  <c r="M9" i="17"/>
  <c r="K9" i="17"/>
  <c r="I9" i="17"/>
  <c r="H9" i="17"/>
  <c r="M8" i="17"/>
  <c r="K8" i="17"/>
  <c r="I8" i="17"/>
  <c r="H8" i="17"/>
  <c r="M7" i="17"/>
  <c r="K7" i="17"/>
  <c r="I7" i="17"/>
  <c r="H7" i="17"/>
  <c r="M6" i="17"/>
  <c r="K6" i="17"/>
  <c r="I6" i="17"/>
  <c r="H6" i="17"/>
  <c r="H8" i="2" a="1"/>
  <c r="N6" i="17" l="1"/>
  <c r="O6" i="17" s="1"/>
  <c r="N9" i="17"/>
  <c r="O9" i="17" s="1"/>
  <c r="N12" i="17"/>
  <c r="O12" i="17" s="1"/>
  <c r="N15" i="17"/>
  <c r="O15" i="17" s="1"/>
  <c r="N18" i="17"/>
  <c r="O18" i="17" s="1"/>
  <c r="N21" i="17"/>
  <c r="O21" i="17" s="1"/>
  <c r="N24" i="17"/>
  <c r="O24" i="17" s="1"/>
  <c r="N27" i="17"/>
  <c r="O27" i="17" s="1"/>
  <c r="N30" i="17"/>
  <c r="O30" i="17" s="1"/>
  <c r="N8" i="17"/>
  <c r="O8" i="17" s="1"/>
  <c r="N11" i="17"/>
  <c r="O11" i="17" s="1"/>
  <c r="N17" i="17"/>
  <c r="O17" i="17" s="1"/>
  <c r="N20" i="17"/>
  <c r="O20" i="17" s="1"/>
  <c r="N23" i="17"/>
  <c r="O23" i="17" s="1"/>
  <c r="N26" i="17"/>
  <c r="O26" i="17" s="1"/>
  <c r="N29" i="17"/>
  <c r="O29" i="17" s="1"/>
  <c r="N14" i="17"/>
  <c r="O14" i="17" s="1"/>
  <c r="N7" i="17"/>
  <c r="O7" i="17" s="1"/>
  <c r="N10" i="17"/>
  <c r="O10" i="17" s="1"/>
  <c r="N13" i="17"/>
  <c r="O13" i="17" s="1"/>
  <c r="N16" i="17"/>
  <c r="O16" i="17" s="1"/>
  <c r="N19" i="17"/>
  <c r="O19" i="17" s="1"/>
  <c r="N22" i="17"/>
  <c r="O22" i="17" s="1"/>
  <c r="N25" i="17"/>
  <c r="O25" i="17" s="1"/>
  <c r="N28" i="17"/>
  <c r="O28" i="17" s="1"/>
  <c r="H8" i="2"/>
  <c r="N28" i="16"/>
  <c r="L28" i="16"/>
  <c r="J28" i="16"/>
  <c r="O28" i="16" s="1"/>
  <c r="P28" i="16" s="1"/>
  <c r="I28" i="16"/>
  <c r="N27" i="16"/>
  <c r="L27" i="16"/>
  <c r="J27" i="16"/>
  <c r="I27" i="16"/>
  <c r="N26" i="16"/>
  <c r="L26" i="16"/>
  <c r="J26" i="16"/>
  <c r="O26" i="16" s="1"/>
  <c r="P26" i="16" s="1"/>
  <c r="I26" i="16"/>
  <c r="N25" i="16"/>
  <c r="L25" i="16"/>
  <c r="J25" i="16"/>
  <c r="O25" i="16" s="1"/>
  <c r="P25" i="16" s="1"/>
  <c r="I25" i="16"/>
  <c r="N24" i="16"/>
  <c r="L24" i="16"/>
  <c r="J24" i="16"/>
  <c r="I24" i="16"/>
  <c r="N23" i="16"/>
  <c r="L23" i="16"/>
  <c r="J23" i="16"/>
  <c r="I23" i="16"/>
  <c r="N22" i="16"/>
  <c r="L22" i="16"/>
  <c r="J22" i="16"/>
  <c r="O22" i="16" s="1"/>
  <c r="P22" i="16" s="1"/>
  <c r="I22" i="16"/>
  <c r="N21" i="16"/>
  <c r="L21" i="16"/>
  <c r="J21" i="16"/>
  <c r="I21" i="16"/>
  <c r="N20" i="16"/>
  <c r="L20" i="16"/>
  <c r="J20" i="16"/>
  <c r="O20" i="16" s="1"/>
  <c r="P20" i="16" s="1"/>
  <c r="I20" i="16"/>
  <c r="N19" i="16"/>
  <c r="L19" i="16"/>
  <c r="J19" i="16"/>
  <c r="O19" i="16" s="1"/>
  <c r="P19" i="16" s="1"/>
  <c r="I19" i="16"/>
  <c r="N18" i="16"/>
  <c r="L18" i="16"/>
  <c r="J18" i="16"/>
  <c r="O18" i="16" s="1"/>
  <c r="P18" i="16" s="1"/>
  <c r="I18" i="16"/>
  <c r="N17" i="16"/>
  <c r="L17" i="16"/>
  <c r="J17" i="16"/>
  <c r="O17" i="16" s="1"/>
  <c r="P17" i="16" s="1"/>
  <c r="I17" i="16"/>
  <c r="N16" i="16"/>
  <c r="L16" i="16"/>
  <c r="J16" i="16"/>
  <c r="O16" i="16" s="1"/>
  <c r="P16" i="16" s="1"/>
  <c r="I16" i="16"/>
  <c r="N15" i="16"/>
  <c r="L15" i="16"/>
  <c r="J15" i="16"/>
  <c r="O15" i="16" s="1"/>
  <c r="P15" i="16" s="1"/>
  <c r="I15" i="16"/>
  <c r="N14" i="16"/>
  <c r="L14" i="16"/>
  <c r="J14" i="16"/>
  <c r="O14" i="16" s="1"/>
  <c r="P14" i="16" s="1"/>
  <c r="I14" i="16"/>
  <c r="N13" i="16"/>
  <c r="L13" i="16"/>
  <c r="J13" i="16"/>
  <c r="O13" i="16" s="1"/>
  <c r="P13" i="16" s="1"/>
  <c r="I13" i="16"/>
  <c r="N12" i="16"/>
  <c r="L12" i="16"/>
  <c r="J12" i="16"/>
  <c r="O12" i="16" s="1"/>
  <c r="P12" i="16" s="1"/>
  <c r="I12" i="16"/>
  <c r="N11" i="16"/>
  <c r="L11" i="16"/>
  <c r="J11" i="16"/>
  <c r="O11" i="16" s="1"/>
  <c r="P11" i="16" s="1"/>
  <c r="I11" i="16"/>
  <c r="N10" i="16"/>
  <c r="L10" i="16"/>
  <c r="J10" i="16"/>
  <c r="O10" i="16" s="1"/>
  <c r="P10" i="16" s="1"/>
  <c r="I10" i="16"/>
  <c r="N9" i="16"/>
  <c r="L9" i="16"/>
  <c r="J9" i="16"/>
  <c r="I9" i="16"/>
  <c r="N8" i="16"/>
  <c r="L8" i="16"/>
  <c r="J8" i="16"/>
  <c r="O8" i="16" s="1"/>
  <c r="P8" i="16" s="1"/>
  <c r="I8" i="16"/>
  <c r="N7" i="16"/>
  <c r="L7" i="16"/>
  <c r="J7" i="16"/>
  <c r="O7" i="16" s="1"/>
  <c r="P7" i="16" s="1"/>
  <c r="I7" i="16"/>
  <c r="N6" i="16"/>
  <c r="L6" i="16"/>
  <c r="J6" i="16"/>
  <c r="O6" i="16" s="1"/>
  <c r="P6" i="16" s="1"/>
  <c r="I6" i="16"/>
  <c r="I12" i="15"/>
  <c r="N42" i="15"/>
  <c r="L42" i="15"/>
  <c r="J42" i="15"/>
  <c r="O42" i="15" s="1"/>
  <c r="P42" i="15" s="1"/>
  <c r="I42" i="15"/>
  <c r="N41" i="15"/>
  <c r="L41" i="15"/>
  <c r="J41" i="15"/>
  <c r="I41" i="15"/>
  <c r="N40" i="15"/>
  <c r="L40" i="15"/>
  <c r="J40" i="15"/>
  <c r="I40" i="15"/>
  <c r="N39" i="15"/>
  <c r="L39" i="15"/>
  <c r="J39" i="15"/>
  <c r="O39" i="15" s="1"/>
  <c r="P39" i="15" s="1"/>
  <c r="I39" i="15"/>
  <c r="N38" i="15"/>
  <c r="L38" i="15"/>
  <c r="J38" i="15"/>
  <c r="I38" i="15"/>
  <c r="N37" i="15"/>
  <c r="L37" i="15"/>
  <c r="J37" i="15"/>
  <c r="I37" i="15"/>
  <c r="N36" i="15"/>
  <c r="L36" i="15"/>
  <c r="J36" i="15"/>
  <c r="O36" i="15" s="1"/>
  <c r="P36" i="15" s="1"/>
  <c r="I36" i="15"/>
  <c r="N35" i="15"/>
  <c r="L35" i="15"/>
  <c r="J35" i="15"/>
  <c r="O35" i="15" s="1"/>
  <c r="P35" i="15" s="1"/>
  <c r="I35" i="15"/>
  <c r="N34" i="15"/>
  <c r="L34" i="15"/>
  <c r="J34" i="15"/>
  <c r="I34" i="15"/>
  <c r="N33" i="15"/>
  <c r="L33" i="15"/>
  <c r="J33" i="15"/>
  <c r="O33" i="15" s="1"/>
  <c r="P33" i="15" s="1"/>
  <c r="I33" i="15"/>
  <c r="N32" i="15"/>
  <c r="L32" i="15"/>
  <c r="J32" i="15"/>
  <c r="O32" i="15" s="1"/>
  <c r="P32" i="15" s="1"/>
  <c r="I32" i="15"/>
  <c r="N31" i="15"/>
  <c r="L31" i="15"/>
  <c r="J31" i="15"/>
  <c r="I31" i="15"/>
  <c r="N30" i="15"/>
  <c r="L30" i="15"/>
  <c r="J30" i="15"/>
  <c r="O30" i="15" s="1"/>
  <c r="P30" i="15" s="1"/>
  <c r="I30" i="15"/>
  <c r="N29" i="15"/>
  <c r="L29" i="15"/>
  <c r="J29" i="15"/>
  <c r="O29" i="15" s="1"/>
  <c r="P29" i="15" s="1"/>
  <c r="I29" i="15"/>
  <c r="N28" i="15"/>
  <c r="L28" i="15"/>
  <c r="J28" i="15"/>
  <c r="I28" i="15"/>
  <c r="N27" i="15"/>
  <c r="L27" i="15"/>
  <c r="J27" i="15"/>
  <c r="O27" i="15" s="1"/>
  <c r="P27" i="15" s="1"/>
  <c r="I27" i="15"/>
  <c r="N26" i="15"/>
  <c r="L26" i="15"/>
  <c r="J26" i="15"/>
  <c r="O26" i="15" s="1"/>
  <c r="P26" i="15" s="1"/>
  <c r="I26" i="15"/>
  <c r="N25" i="15"/>
  <c r="L25" i="15"/>
  <c r="J25" i="15"/>
  <c r="I25" i="15"/>
  <c r="N24" i="15"/>
  <c r="L24" i="15"/>
  <c r="J24" i="15"/>
  <c r="O24" i="15" s="1"/>
  <c r="P24" i="15" s="1"/>
  <c r="I24" i="15"/>
  <c r="N23" i="15"/>
  <c r="L23" i="15"/>
  <c r="J23" i="15"/>
  <c r="O23" i="15" s="1"/>
  <c r="P23" i="15" s="1"/>
  <c r="I23" i="15"/>
  <c r="N22" i="15"/>
  <c r="L22" i="15"/>
  <c r="J22" i="15"/>
  <c r="I22" i="15"/>
  <c r="N21" i="15"/>
  <c r="L21" i="15"/>
  <c r="J21" i="15"/>
  <c r="O21" i="15" s="1"/>
  <c r="P21" i="15" s="1"/>
  <c r="I21" i="15"/>
  <c r="N20" i="15"/>
  <c r="L20" i="15"/>
  <c r="J20" i="15"/>
  <c r="O20" i="15" s="1"/>
  <c r="P20" i="15" s="1"/>
  <c r="I20" i="15"/>
  <c r="N19" i="15"/>
  <c r="L19" i="15"/>
  <c r="J19" i="15"/>
  <c r="I19" i="15"/>
  <c r="N18" i="15"/>
  <c r="L18" i="15"/>
  <c r="J18" i="15"/>
  <c r="O18" i="15" s="1"/>
  <c r="P18" i="15" s="1"/>
  <c r="I18" i="15"/>
  <c r="N17" i="15"/>
  <c r="L17" i="15"/>
  <c r="J17" i="15"/>
  <c r="O17" i="15" s="1"/>
  <c r="P17" i="15" s="1"/>
  <c r="I17" i="15"/>
  <c r="N16" i="15"/>
  <c r="L16" i="15"/>
  <c r="J16" i="15"/>
  <c r="I16" i="15"/>
  <c r="N15" i="15"/>
  <c r="L15" i="15"/>
  <c r="J15" i="15"/>
  <c r="O15" i="15" s="1"/>
  <c r="P15" i="15" s="1"/>
  <c r="I15" i="15"/>
  <c r="N14" i="15"/>
  <c r="L14" i="15"/>
  <c r="J14" i="15"/>
  <c r="O14" i="15" s="1"/>
  <c r="P14" i="15" s="1"/>
  <c r="I14" i="15"/>
  <c r="N13" i="15"/>
  <c r="L13" i="15"/>
  <c r="J13" i="15"/>
  <c r="I13" i="15"/>
  <c r="N12" i="15"/>
  <c r="L12" i="15"/>
  <c r="J12" i="15"/>
  <c r="N11" i="15"/>
  <c r="L11" i="15"/>
  <c r="J11" i="15"/>
  <c r="I11" i="15"/>
  <c r="N10" i="15"/>
  <c r="L10" i="15"/>
  <c r="J10" i="15"/>
  <c r="I10" i="15"/>
  <c r="N9" i="15"/>
  <c r="L9" i="15"/>
  <c r="J9" i="15"/>
  <c r="I9" i="15"/>
  <c r="N8" i="15"/>
  <c r="L8" i="15"/>
  <c r="J8" i="15"/>
  <c r="I8" i="15"/>
  <c r="N7" i="15"/>
  <c r="L7" i="15"/>
  <c r="J7" i="15"/>
  <c r="I7" i="15"/>
  <c r="N6" i="15"/>
  <c r="L6" i="15"/>
  <c r="J6" i="15"/>
  <c r="I6" i="15"/>
  <c r="H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9" i="13"/>
  <c r="H8" i="13"/>
  <c r="H7" i="13"/>
  <c r="H6" i="13"/>
  <c r="I6" i="13"/>
  <c r="K6" i="13"/>
  <c r="M6" i="13"/>
  <c r="I7" i="13"/>
  <c r="K7" i="13"/>
  <c r="M7" i="13"/>
  <c r="I8" i="13"/>
  <c r="K8" i="13"/>
  <c r="M8" i="13"/>
  <c r="I9" i="13"/>
  <c r="K9" i="13"/>
  <c r="M9" i="13"/>
  <c r="I10" i="13"/>
  <c r="K10" i="13"/>
  <c r="M10" i="13"/>
  <c r="I11" i="13"/>
  <c r="K11" i="13"/>
  <c r="M11" i="13"/>
  <c r="I12" i="13"/>
  <c r="K12" i="13"/>
  <c r="M12" i="13"/>
  <c r="I13" i="13"/>
  <c r="K13" i="13"/>
  <c r="M13" i="13"/>
  <c r="I14" i="13"/>
  <c r="K14" i="13"/>
  <c r="M14" i="13"/>
  <c r="I15" i="13"/>
  <c r="K15" i="13"/>
  <c r="M15" i="13"/>
  <c r="I16" i="13"/>
  <c r="K16" i="13"/>
  <c r="M16" i="13"/>
  <c r="I17" i="13"/>
  <c r="K17" i="13"/>
  <c r="M17" i="13"/>
  <c r="I18" i="13"/>
  <c r="K18" i="13"/>
  <c r="M18" i="13"/>
  <c r="I19" i="13"/>
  <c r="K19" i="13"/>
  <c r="M19" i="13"/>
  <c r="I20" i="13"/>
  <c r="K20" i="13"/>
  <c r="M20" i="13"/>
  <c r="I21" i="13"/>
  <c r="K21" i="13"/>
  <c r="M21" i="13"/>
  <c r="I22" i="13"/>
  <c r="K22" i="13"/>
  <c r="M22" i="13"/>
  <c r="I23" i="13"/>
  <c r="K23" i="13"/>
  <c r="M23" i="13"/>
  <c r="I24" i="13"/>
  <c r="K24" i="13"/>
  <c r="M24" i="13"/>
  <c r="I25" i="13"/>
  <c r="K25" i="13"/>
  <c r="M25" i="13"/>
  <c r="I26" i="13"/>
  <c r="K26" i="13"/>
  <c r="M26" i="13"/>
  <c r="I27" i="13"/>
  <c r="K27" i="13"/>
  <c r="M27" i="13"/>
  <c r="I28" i="13"/>
  <c r="K28" i="13"/>
  <c r="M28" i="13"/>
  <c r="I29" i="13"/>
  <c r="K29" i="13"/>
  <c r="M29" i="13"/>
  <c r="I30" i="13"/>
  <c r="K30" i="13"/>
  <c r="M30" i="13"/>
  <c r="I31" i="13"/>
  <c r="K31" i="13"/>
  <c r="M31" i="13"/>
  <c r="I32" i="13"/>
  <c r="K32" i="13"/>
  <c r="M32" i="13"/>
  <c r="I33" i="13"/>
  <c r="N33" i="13" s="1"/>
  <c r="O33" i="13" s="1"/>
  <c r="K33" i="13"/>
  <c r="M33" i="13"/>
  <c r="I34" i="13"/>
  <c r="K34" i="13"/>
  <c r="M34" i="13"/>
  <c r="I35" i="13"/>
  <c r="K35" i="13"/>
  <c r="M35" i="13"/>
  <c r="I36" i="13"/>
  <c r="K36" i="13"/>
  <c r="M36" i="13"/>
  <c r="I37" i="13"/>
  <c r="K37" i="13"/>
  <c r="M37" i="13"/>
  <c r="I38" i="13"/>
  <c r="K38" i="13"/>
  <c r="M38" i="13"/>
  <c r="I39" i="13"/>
  <c r="K39" i="13"/>
  <c r="M39" i="13"/>
  <c r="I40" i="13"/>
  <c r="K40" i="13"/>
  <c r="M40" i="13"/>
  <c r="N22" i="13" l="1"/>
  <c r="O22" i="13" s="1"/>
  <c r="N9" i="13"/>
  <c r="O9" i="13" s="1"/>
  <c r="N11" i="13"/>
  <c r="O11" i="13" s="1"/>
  <c r="N27" i="13"/>
  <c r="O27" i="13" s="1"/>
  <c r="N21" i="13"/>
  <c r="O21" i="13" s="1"/>
  <c r="N31" i="13"/>
  <c r="O31" i="13" s="1"/>
  <c r="N25" i="13"/>
  <c r="O25" i="13" s="1"/>
  <c r="N19" i="13"/>
  <c r="O19" i="13" s="1"/>
  <c r="O27" i="16"/>
  <c r="P27" i="16" s="1"/>
  <c r="O24" i="16"/>
  <c r="P24" i="16" s="1"/>
  <c r="O23" i="16"/>
  <c r="P23" i="16" s="1"/>
  <c r="O21" i="16"/>
  <c r="P21" i="16" s="1"/>
  <c r="O9" i="16"/>
  <c r="P9" i="16" s="1"/>
  <c r="O10" i="15"/>
  <c r="P10" i="15" s="1"/>
  <c r="O38" i="15"/>
  <c r="P38" i="15" s="1"/>
  <c r="O41" i="15"/>
  <c r="P41" i="15" s="1"/>
  <c r="O6" i="15"/>
  <c r="P6" i="15" s="1"/>
  <c r="O12" i="15"/>
  <c r="P12" i="15" s="1"/>
  <c r="O9" i="15"/>
  <c r="P9" i="15" s="1"/>
  <c r="O7" i="15"/>
  <c r="P7" i="15" s="1"/>
  <c r="O8" i="15"/>
  <c r="P8" i="15" s="1"/>
  <c r="O11" i="15"/>
  <c r="P11" i="15" s="1"/>
  <c r="O13" i="15"/>
  <c r="P13" i="15" s="1"/>
  <c r="O16" i="15"/>
  <c r="P16" i="15" s="1"/>
  <c r="O19" i="15"/>
  <c r="P19" i="15" s="1"/>
  <c r="O22" i="15"/>
  <c r="P22" i="15" s="1"/>
  <c r="O25" i="15"/>
  <c r="P25" i="15" s="1"/>
  <c r="O28" i="15"/>
  <c r="P28" i="15" s="1"/>
  <c r="O31" i="15"/>
  <c r="P31" i="15" s="1"/>
  <c r="O34" i="15"/>
  <c r="P34" i="15" s="1"/>
  <c r="O37" i="15"/>
  <c r="P37" i="15" s="1"/>
  <c r="O40" i="15"/>
  <c r="P40" i="15" s="1"/>
  <c r="N26" i="13"/>
  <c r="O26" i="13" s="1"/>
  <c r="N29" i="13"/>
  <c r="O29" i="13" s="1"/>
  <c r="N35" i="13"/>
  <c r="O35" i="13" s="1"/>
  <c r="N38" i="13"/>
  <c r="O38" i="13" s="1"/>
  <c r="N32" i="13"/>
  <c r="O32" i="13" s="1"/>
  <c r="N23" i="13"/>
  <c r="O23" i="13" s="1"/>
  <c r="N15" i="13"/>
  <c r="O15" i="13" s="1"/>
  <c r="N6" i="13"/>
  <c r="O6" i="13" s="1"/>
  <c r="N39" i="13"/>
  <c r="O39" i="13" s="1"/>
  <c r="N37" i="13"/>
  <c r="O37" i="13" s="1"/>
  <c r="N34" i="13"/>
  <c r="O34" i="13" s="1"/>
  <c r="N20" i="13"/>
  <c r="O20" i="13" s="1"/>
  <c r="N17" i="13"/>
  <c r="O17" i="13" s="1"/>
  <c r="N14" i="13"/>
  <c r="O14" i="13" s="1"/>
  <c r="N13" i="13"/>
  <c r="O13" i="13" s="1"/>
  <c r="N7" i="13"/>
  <c r="O7" i="13" s="1"/>
  <c r="N28" i="13"/>
  <c r="O28" i="13" s="1"/>
  <c r="N16" i="13"/>
  <c r="O16" i="13" s="1"/>
  <c r="N8" i="13"/>
  <c r="O8" i="13" s="1"/>
  <c r="N40" i="13"/>
  <c r="O40" i="13" s="1"/>
  <c r="N30" i="13"/>
  <c r="O30" i="13" s="1"/>
  <c r="N18" i="13"/>
  <c r="O18" i="13" s="1"/>
  <c r="N36" i="13"/>
  <c r="O36" i="13" s="1"/>
  <c r="N24" i="13"/>
  <c r="O24" i="13" s="1"/>
  <c r="N12" i="13"/>
  <c r="O12" i="13" s="1"/>
  <c r="N10" i="13"/>
  <c r="O10" i="13" s="1"/>
  <c r="M8" i="4" l="1"/>
  <c r="K8" i="4"/>
  <c r="I8" i="4"/>
  <c r="H8" i="4"/>
  <c r="M27" i="12"/>
  <c r="K27" i="12"/>
  <c r="I27" i="12"/>
  <c r="N27" i="12" s="1"/>
  <c r="H27" i="12"/>
  <c r="M26" i="12"/>
  <c r="K26" i="12"/>
  <c r="I26" i="12"/>
  <c r="N26" i="12" s="1"/>
  <c r="H26" i="12"/>
  <c r="M25" i="12"/>
  <c r="K25" i="12"/>
  <c r="I25" i="12"/>
  <c r="H25" i="12"/>
  <c r="M24" i="12"/>
  <c r="K24" i="12"/>
  <c r="I24" i="12"/>
  <c r="H24" i="12"/>
  <c r="M23" i="12"/>
  <c r="K23" i="12"/>
  <c r="I23" i="12"/>
  <c r="H23" i="12"/>
  <c r="M22" i="12"/>
  <c r="K22" i="12"/>
  <c r="I22" i="12"/>
  <c r="H22" i="12"/>
  <c r="M21" i="12"/>
  <c r="K21" i="12"/>
  <c r="I21" i="12"/>
  <c r="H21" i="12"/>
  <c r="M20" i="12"/>
  <c r="K20" i="12"/>
  <c r="I20" i="12"/>
  <c r="H20" i="12"/>
  <c r="M19" i="12"/>
  <c r="K19" i="12"/>
  <c r="I19" i="12"/>
  <c r="H19" i="12"/>
  <c r="M18" i="12"/>
  <c r="K18" i="12"/>
  <c r="I18" i="12"/>
  <c r="H18" i="12"/>
  <c r="M17" i="12"/>
  <c r="K17" i="12"/>
  <c r="I17" i="12"/>
  <c r="H17" i="12"/>
  <c r="M16" i="12"/>
  <c r="K16" i="12"/>
  <c r="I16" i="12"/>
  <c r="H16" i="12"/>
  <c r="M15" i="12"/>
  <c r="K15" i="12"/>
  <c r="I15" i="12"/>
  <c r="H15" i="12"/>
  <c r="M14" i="12"/>
  <c r="K14" i="12"/>
  <c r="I14" i="12"/>
  <c r="H14" i="12"/>
  <c r="M13" i="12"/>
  <c r="K13" i="12"/>
  <c r="I13" i="12"/>
  <c r="H13" i="12"/>
  <c r="M12" i="12"/>
  <c r="K12" i="12"/>
  <c r="I12" i="12"/>
  <c r="H12" i="12"/>
  <c r="M11" i="12"/>
  <c r="K11" i="12"/>
  <c r="I11" i="12"/>
  <c r="H11" i="12"/>
  <c r="M10" i="12"/>
  <c r="K10" i="12"/>
  <c r="I10" i="12"/>
  <c r="H10" i="12"/>
  <c r="M9" i="12"/>
  <c r="K9" i="12"/>
  <c r="I9" i="12"/>
  <c r="H9" i="12"/>
  <c r="M8" i="12"/>
  <c r="K8" i="12"/>
  <c r="I8" i="12"/>
  <c r="N8" i="12" s="1"/>
  <c r="H8" i="12"/>
  <c r="M7" i="12"/>
  <c r="K7" i="12"/>
  <c r="I7" i="12"/>
  <c r="H7" i="12"/>
  <c r="M6" i="12"/>
  <c r="K6" i="12"/>
  <c r="I6" i="12"/>
  <c r="H6" i="12"/>
  <c r="L17" i="11"/>
  <c r="J17" i="11"/>
  <c r="H17" i="11"/>
  <c r="G17" i="11"/>
  <c r="M33" i="8"/>
  <c r="I33" i="8"/>
  <c r="M32" i="8"/>
  <c r="I32" i="8"/>
  <c r="M31" i="8"/>
  <c r="I31" i="8"/>
  <c r="M30" i="8"/>
  <c r="I30" i="8"/>
  <c r="M29" i="8"/>
  <c r="I29" i="8"/>
  <c r="M28" i="8"/>
  <c r="I28" i="8"/>
  <c r="M27" i="8"/>
  <c r="I27" i="8"/>
  <c r="M26" i="8"/>
  <c r="I26" i="8"/>
  <c r="M25" i="8"/>
  <c r="I25" i="8"/>
  <c r="M24" i="8"/>
  <c r="I24" i="8"/>
  <c r="M23" i="8"/>
  <c r="I23" i="8"/>
  <c r="M22" i="8"/>
  <c r="I22" i="8"/>
  <c r="M21" i="8"/>
  <c r="I21" i="8"/>
  <c r="M20" i="8"/>
  <c r="I20" i="8"/>
  <c r="M19" i="8"/>
  <c r="I19" i="8"/>
  <c r="M18" i="8"/>
  <c r="I18" i="8"/>
  <c r="M17" i="8"/>
  <c r="I17" i="8"/>
  <c r="M16" i="8"/>
  <c r="I16" i="8"/>
  <c r="M15" i="8"/>
  <c r="I15" i="8"/>
  <c r="M14" i="8"/>
  <c r="I14" i="8"/>
  <c r="M13" i="8"/>
  <c r="I13" i="8"/>
  <c r="M12" i="8"/>
  <c r="I12" i="8"/>
  <c r="M11" i="8"/>
  <c r="I11" i="8"/>
  <c r="M10" i="8"/>
  <c r="I10" i="8"/>
  <c r="M9" i="8"/>
  <c r="I9" i="8"/>
  <c r="M8" i="8"/>
  <c r="I8" i="8"/>
  <c r="M7" i="8"/>
  <c r="I7" i="8"/>
  <c r="M6" i="8"/>
  <c r="I6" i="8"/>
  <c r="L22" i="11"/>
  <c r="H22" i="11"/>
  <c r="L21" i="11"/>
  <c r="H21" i="11"/>
  <c r="L20" i="11"/>
  <c r="H20" i="11"/>
  <c r="L19" i="11"/>
  <c r="H19" i="11"/>
  <c r="L18" i="11"/>
  <c r="H18" i="11"/>
  <c r="L16" i="11"/>
  <c r="H16" i="11"/>
  <c r="L15" i="11"/>
  <c r="H15" i="11"/>
  <c r="L14" i="11"/>
  <c r="H14" i="11"/>
  <c r="L13" i="11"/>
  <c r="L12" i="11"/>
  <c r="H12" i="11"/>
  <c r="L11" i="11"/>
  <c r="H11" i="11"/>
  <c r="L10" i="11"/>
  <c r="H10" i="11"/>
  <c r="L9" i="11"/>
  <c r="H9" i="11"/>
  <c r="L8" i="11"/>
  <c r="H8" i="11"/>
  <c r="L7" i="11"/>
  <c r="H7" i="11"/>
  <c r="L6" i="11"/>
  <c r="H6" i="11"/>
  <c r="H13" i="11"/>
  <c r="G7" i="11"/>
  <c r="G8" i="11"/>
  <c r="G9" i="11"/>
  <c r="G10" i="11"/>
  <c r="G11" i="11"/>
  <c r="G12" i="11"/>
  <c r="G13" i="11"/>
  <c r="G14" i="11"/>
  <c r="G15" i="11"/>
  <c r="G16" i="11"/>
  <c r="G18" i="11"/>
  <c r="G19" i="11"/>
  <c r="G20" i="11"/>
  <c r="G21" i="11"/>
  <c r="G22" i="11"/>
  <c r="G6" i="11"/>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J13" i="11"/>
  <c r="J22" i="11"/>
  <c r="J21" i="11"/>
  <c r="J20" i="11"/>
  <c r="J19" i="11"/>
  <c r="J18" i="11"/>
  <c r="J16" i="11"/>
  <c r="J15" i="11"/>
  <c r="J14" i="11"/>
  <c r="J12" i="11"/>
  <c r="J11" i="11"/>
  <c r="J10" i="11"/>
  <c r="J9" i="11"/>
  <c r="J8" i="11"/>
  <c r="J7" i="11"/>
  <c r="J6" i="11"/>
  <c r="N8" i="4" l="1"/>
  <c r="O8" i="4" s="1"/>
  <c r="N13" i="12"/>
  <c r="N16" i="12"/>
  <c r="N19" i="12"/>
  <c r="N14" i="12"/>
  <c r="N20" i="12"/>
  <c r="N17" i="12"/>
  <c r="N23" i="12"/>
  <c r="N15" i="12"/>
  <c r="N18" i="12"/>
  <c r="N24" i="12"/>
  <c r="N21" i="12"/>
  <c r="N22" i="12"/>
  <c r="N11" i="12"/>
  <c r="N25" i="12"/>
  <c r="N6" i="12"/>
  <c r="N9" i="12"/>
  <c r="N12" i="12"/>
  <c r="N7" i="12"/>
  <c r="N10" i="12"/>
  <c r="M17" i="11"/>
  <c r="N17" i="11" s="1"/>
  <c r="M9" i="11"/>
  <c r="N9" i="11" s="1"/>
  <c r="M16" i="11"/>
  <c r="N16" i="11" s="1"/>
  <c r="M13" i="11"/>
  <c r="N13" i="11" s="1"/>
  <c r="M6" i="11"/>
  <c r="N6" i="11" s="1"/>
  <c r="M12" i="11"/>
  <c r="N12" i="11" s="1"/>
  <c r="M8" i="11"/>
  <c r="N8" i="11" s="1"/>
  <c r="M11" i="11"/>
  <c r="N11" i="11" s="1"/>
  <c r="M15" i="11"/>
  <c r="N15" i="11" s="1"/>
  <c r="M19" i="11"/>
  <c r="N19" i="11" s="1"/>
  <c r="M22" i="11"/>
  <c r="N22" i="11" s="1"/>
  <c r="M20" i="11"/>
  <c r="N20" i="11" s="1"/>
  <c r="M7" i="11"/>
  <c r="N7" i="11" s="1"/>
  <c r="M10" i="11"/>
  <c r="N10" i="11" s="1"/>
  <c r="M14" i="11"/>
  <c r="N14" i="11" s="1"/>
  <c r="M18" i="11"/>
  <c r="N18" i="11" s="1"/>
  <c r="M21" i="11"/>
  <c r="N21" i="11" s="1"/>
  <c r="K33" i="8" l="1"/>
  <c r="N33" i="8" s="1"/>
  <c r="O33" i="8" s="1"/>
  <c r="K32" i="8"/>
  <c r="N32" i="8" s="1"/>
  <c r="O32" i="8" s="1"/>
  <c r="K31" i="8"/>
  <c r="N31" i="8" s="1"/>
  <c r="O31" i="8" s="1"/>
  <c r="K30" i="8"/>
  <c r="N30" i="8" s="1"/>
  <c r="O30" i="8" s="1"/>
  <c r="K29" i="8"/>
  <c r="N29" i="8" s="1"/>
  <c r="O29" i="8" s="1"/>
  <c r="K28" i="8"/>
  <c r="N28" i="8" s="1"/>
  <c r="O28" i="8" s="1"/>
  <c r="K27" i="8"/>
  <c r="N27" i="8" s="1"/>
  <c r="O27" i="8" s="1"/>
  <c r="K26" i="8"/>
  <c r="N26" i="8" s="1"/>
  <c r="O26" i="8" s="1"/>
  <c r="K25" i="8"/>
  <c r="N25" i="8" s="1"/>
  <c r="O25" i="8" s="1"/>
  <c r="K24" i="8"/>
  <c r="N24" i="8" s="1"/>
  <c r="O24" i="8" s="1"/>
  <c r="K23" i="8"/>
  <c r="N23" i="8" s="1"/>
  <c r="O23" i="8" s="1"/>
  <c r="K22" i="8"/>
  <c r="N22" i="8" s="1"/>
  <c r="O22" i="8" s="1"/>
  <c r="K21" i="8"/>
  <c r="N21" i="8" s="1"/>
  <c r="O21" i="8" s="1"/>
  <c r="K20" i="8"/>
  <c r="N20" i="8" s="1"/>
  <c r="O20" i="8" s="1"/>
  <c r="K19" i="8"/>
  <c r="N19" i="8" s="1"/>
  <c r="O19" i="8" s="1"/>
  <c r="K18" i="8"/>
  <c r="N18" i="8" s="1"/>
  <c r="O18" i="8" s="1"/>
  <c r="K17" i="8"/>
  <c r="N17" i="8" s="1"/>
  <c r="O17" i="8" s="1"/>
  <c r="K16" i="8"/>
  <c r="N16" i="8" s="1"/>
  <c r="O16" i="8" s="1"/>
  <c r="K15" i="8"/>
  <c r="N15" i="8" s="1"/>
  <c r="O15" i="8" s="1"/>
  <c r="K14" i="8"/>
  <c r="N14" i="8" s="1"/>
  <c r="O14" i="8" s="1"/>
  <c r="K13" i="8"/>
  <c r="N13" i="8"/>
  <c r="O13" i="8" s="1"/>
  <c r="K12" i="8"/>
  <c r="N12" i="8" s="1"/>
  <c r="O12" i="8" s="1"/>
  <c r="K11" i="8"/>
  <c r="N11" i="8" s="1"/>
  <c r="O11" i="8" s="1"/>
  <c r="K10" i="8"/>
  <c r="N10" i="8" s="1"/>
  <c r="O10" i="8" s="1"/>
  <c r="K9" i="8"/>
  <c r="K8" i="8"/>
  <c r="N8" i="8" s="1"/>
  <c r="O8" i="8" s="1"/>
  <c r="K7" i="8"/>
  <c r="N7" i="8" s="1"/>
  <c r="O7" i="8" s="1"/>
  <c r="K6" i="8"/>
  <c r="N6" i="8" s="1"/>
  <c r="N9" i="8" l="1"/>
  <c r="O9" i="8" s="1"/>
  <c r="O6" i="8"/>
  <c r="M33" i="7" l="1"/>
  <c r="K33" i="7"/>
  <c r="I33" i="7"/>
  <c r="N33" i="7" s="1"/>
  <c r="O33" i="7" s="1"/>
  <c r="H33" i="7"/>
  <c r="M32" i="7"/>
  <c r="K32" i="7"/>
  <c r="I32" i="7"/>
  <c r="N32" i="7" s="1"/>
  <c r="O32" i="7" s="1"/>
  <c r="H32" i="7"/>
  <c r="M31" i="7"/>
  <c r="K31" i="7"/>
  <c r="I31" i="7"/>
  <c r="H31" i="7"/>
  <c r="M30" i="7"/>
  <c r="K30" i="7"/>
  <c r="I30" i="7"/>
  <c r="H30" i="7"/>
  <c r="M29" i="7"/>
  <c r="K29" i="7"/>
  <c r="I29" i="7"/>
  <c r="N29" i="7" s="1"/>
  <c r="O29" i="7" s="1"/>
  <c r="H29" i="7"/>
  <c r="M28" i="7"/>
  <c r="K28" i="7"/>
  <c r="I28" i="7"/>
  <c r="H28" i="7"/>
  <c r="M27" i="7"/>
  <c r="K27" i="7"/>
  <c r="I27" i="7"/>
  <c r="H27" i="7"/>
  <c r="M26" i="7"/>
  <c r="K26" i="7"/>
  <c r="I26" i="7"/>
  <c r="N26" i="7" s="1"/>
  <c r="O26" i="7" s="1"/>
  <c r="H26" i="7"/>
  <c r="M25" i="7"/>
  <c r="K25" i="7"/>
  <c r="I25" i="7"/>
  <c r="H25" i="7"/>
  <c r="M24" i="7"/>
  <c r="K24" i="7"/>
  <c r="I24" i="7"/>
  <c r="H24" i="7"/>
  <c r="M23" i="7"/>
  <c r="K23" i="7"/>
  <c r="I23" i="7"/>
  <c r="N23" i="7" s="1"/>
  <c r="O23" i="7" s="1"/>
  <c r="H23" i="7"/>
  <c r="M22" i="7"/>
  <c r="K22" i="7"/>
  <c r="I22" i="7"/>
  <c r="H22" i="7"/>
  <c r="M21" i="7"/>
  <c r="K21" i="7"/>
  <c r="I21" i="7"/>
  <c r="H21" i="7"/>
  <c r="M20" i="7"/>
  <c r="K20" i="7"/>
  <c r="I20" i="7"/>
  <c r="N20" i="7" s="1"/>
  <c r="O20" i="7" s="1"/>
  <c r="H20" i="7"/>
  <c r="M19" i="7"/>
  <c r="K19" i="7"/>
  <c r="I19" i="7"/>
  <c r="H19" i="7"/>
  <c r="M18" i="7"/>
  <c r="K18" i="7"/>
  <c r="I18" i="7"/>
  <c r="H18" i="7"/>
  <c r="M17" i="7"/>
  <c r="K17" i="7"/>
  <c r="I17" i="7"/>
  <c r="N17" i="7" s="1"/>
  <c r="O17" i="7" s="1"/>
  <c r="H17" i="7"/>
  <c r="M16" i="7"/>
  <c r="K16" i="7"/>
  <c r="I16" i="7"/>
  <c r="H16" i="7"/>
  <c r="M15" i="7"/>
  <c r="K15" i="7"/>
  <c r="I15" i="7"/>
  <c r="H15" i="7"/>
  <c r="M14" i="7"/>
  <c r="K14" i="7"/>
  <c r="I14" i="7"/>
  <c r="N14" i="7" s="1"/>
  <c r="O14" i="7" s="1"/>
  <c r="H14" i="7"/>
  <c r="M13" i="7"/>
  <c r="K13" i="7"/>
  <c r="I13" i="7"/>
  <c r="H13" i="7"/>
  <c r="M12" i="7"/>
  <c r="K12" i="7"/>
  <c r="I12" i="7"/>
  <c r="H12" i="7"/>
  <c r="M11" i="7"/>
  <c r="K11" i="7"/>
  <c r="I11" i="7"/>
  <c r="H11" i="7"/>
  <c r="M10" i="7"/>
  <c r="K10" i="7"/>
  <c r="I10" i="7"/>
  <c r="H10" i="7"/>
  <c r="M9" i="7"/>
  <c r="K9" i="7"/>
  <c r="I9" i="7"/>
  <c r="H9" i="7"/>
  <c r="M8" i="7"/>
  <c r="K8" i="7"/>
  <c r="I8" i="7"/>
  <c r="H8" i="7"/>
  <c r="M7" i="7"/>
  <c r="K7" i="7"/>
  <c r="I7" i="7"/>
  <c r="H7" i="7"/>
  <c r="M6" i="7"/>
  <c r="K6" i="7"/>
  <c r="I6" i="7"/>
  <c r="H6" i="7"/>
  <c r="M36" i="4"/>
  <c r="K36" i="4"/>
  <c r="I36" i="4"/>
  <c r="H36" i="4"/>
  <c r="M35" i="4"/>
  <c r="K35" i="4"/>
  <c r="I35" i="4"/>
  <c r="H35" i="4"/>
  <c r="M34" i="4"/>
  <c r="K34" i="4"/>
  <c r="I34" i="4"/>
  <c r="H34" i="4"/>
  <c r="M33" i="4"/>
  <c r="K33" i="4"/>
  <c r="I33" i="4"/>
  <c r="H33" i="4"/>
  <c r="M32" i="4"/>
  <c r="K32" i="4"/>
  <c r="I32" i="4"/>
  <c r="H32" i="4"/>
  <c r="M31" i="4"/>
  <c r="K31" i="4"/>
  <c r="I31" i="4"/>
  <c r="H31" i="4"/>
  <c r="M30" i="4"/>
  <c r="K30" i="4"/>
  <c r="I30" i="4"/>
  <c r="H30" i="4"/>
  <c r="M29" i="4"/>
  <c r="K29" i="4"/>
  <c r="I29" i="4"/>
  <c r="N29" i="4" s="1"/>
  <c r="H29" i="4"/>
  <c r="M27" i="6"/>
  <c r="K27" i="6"/>
  <c r="I27" i="6"/>
  <c r="H27" i="6"/>
  <c r="M26" i="6"/>
  <c r="K26" i="6"/>
  <c r="I26" i="6"/>
  <c r="H26" i="6"/>
  <c r="M25" i="6"/>
  <c r="K25" i="6"/>
  <c r="I25" i="6"/>
  <c r="N25" i="6" s="1"/>
  <c r="H25" i="6"/>
  <c r="M24" i="6"/>
  <c r="K24" i="6"/>
  <c r="I24" i="6"/>
  <c r="N24" i="6" s="1"/>
  <c r="H24" i="6"/>
  <c r="M23" i="6"/>
  <c r="K23" i="6"/>
  <c r="I23" i="6"/>
  <c r="N23" i="6" s="1"/>
  <c r="H23" i="6"/>
  <c r="M22" i="6"/>
  <c r="K22" i="6"/>
  <c r="I22" i="6"/>
  <c r="H22" i="6"/>
  <c r="M21" i="6"/>
  <c r="K21" i="6"/>
  <c r="I21" i="6"/>
  <c r="H21" i="6"/>
  <c r="M20" i="6"/>
  <c r="K20" i="6"/>
  <c r="I20" i="6"/>
  <c r="H20" i="6"/>
  <c r="M19" i="6"/>
  <c r="K19" i="6"/>
  <c r="I19" i="6"/>
  <c r="H19" i="6"/>
  <c r="M18" i="6"/>
  <c r="K18" i="6"/>
  <c r="I18" i="6"/>
  <c r="H18" i="6"/>
  <c r="M17" i="6"/>
  <c r="K17" i="6"/>
  <c r="I17" i="6"/>
  <c r="H17" i="6"/>
  <c r="M16" i="6"/>
  <c r="K16" i="6"/>
  <c r="I16" i="6"/>
  <c r="H16" i="6"/>
  <c r="M15" i="6"/>
  <c r="K15" i="6"/>
  <c r="I15" i="6"/>
  <c r="H15" i="6"/>
  <c r="M14" i="6"/>
  <c r="K14" i="6"/>
  <c r="I14" i="6"/>
  <c r="H14" i="6"/>
  <c r="M13" i="6"/>
  <c r="K13" i="6"/>
  <c r="I13" i="6"/>
  <c r="H13" i="6"/>
  <c r="M12" i="6"/>
  <c r="K12" i="6"/>
  <c r="I12" i="6"/>
  <c r="H12" i="6"/>
  <c r="M11" i="6"/>
  <c r="K11" i="6"/>
  <c r="I11" i="6"/>
  <c r="H11" i="6"/>
  <c r="M10" i="6"/>
  <c r="K10" i="6"/>
  <c r="I10" i="6"/>
  <c r="H10" i="6"/>
  <c r="M9" i="6"/>
  <c r="K9" i="6"/>
  <c r="I9" i="6"/>
  <c r="H9" i="6"/>
  <c r="M8" i="6"/>
  <c r="K8" i="6"/>
  <c r="I8" i="6"/>
  <c r="H8" i="6"/>
  <c r="M7" i="6"/>
  <c r="K7" i="6"/>
  <c r="I7" i="6"/>
  <c r="H7" i="6"/>
  <c r="M6" i="6"/>
  <c r="K6" i="6"/>
  <c r="I6" i="6"/>
  <c r="H6" i="6"/>
  <c r="H8" i="5"/>
  <c r="I8" i="5"/>
  <c r="M8" i="5"/>
  <c r="H9" i="5"/>
  <c r="I9" i="5"/>
  <c r="M9" i="5"/>
  <c r="H10" i="5"/>
  <c r="I10" i="5"/>
  <c r="M10" i="5"/>
  <c r="M7" i="5"/>
  <c r="I7" i="5"/>
  <c r="H7" i="5"/>
  <c r="M6" i="5"/>
  <c r="I6" i="5"/>
  <c r="H6" i="5"/>
  <c r="M17" i="4"/>
  <c r="K17" i="4"/>
  <c r="I17" i="4"/>
  <c r="H17" i="4"/>
  <c r="M16" i="4"/>
  <c r="K16" i="4"/>
  <c r="I16" i="4"/>
  <c r="H16" i="4"/>
  <c r="M15" i="4"/>
  <c r="K15" i="4"/>
  <c r="I15" i="4"/>
  <c r="H15" i="4"/>
  <c r="M28" i="4"/>
  <c r="K28" i="4"/>
  <c r="I28" i="4"/>
  <c r="H28" i="4"/>
  <c r="M27" i="4"/>
  <c r="K27" i="4"/>
  <c r="I27" i="4"/>
  <c r="H27" i="4"/>
  <c r="M26" i="4"/>
  <c r="K26" i="4"/>
  <c r="I26" i="4"/>
  <c r="H26" i="4"/>
  <c r="N13" i="7" l="1"/>
  <c r="O13" i="7" s="1"/>
  <c r="N16" i="7"/>
  <c r="O16" i="7" s="1"/>
  <c r="N19" i="7"/>
  <c r="O19" i="7" s="1"/>
  <c r="N22" i="7"/>
  <c r="O22" i="7" s="1"/>
  <c r="N25" i="7"/>
  <c r="O25" i="7" s="1"/>
  <c r="N28" i="7"/>
  <c r="O28" i="7" s="1"/>
  <c r="N15" i="7"/>
  <c r="O15" i="7" s="1"/>
  <c r="N18" i="7"/>
  <c r="O18" i="7" s="1"/>
  <c r="N21" i="7"/>
  <c r="O21" i="7" s="1"/>
  <c r="N24" i="7"/>
  <c r="O24" i="7" s="1"/>
  <c r="N27" i="7"/>
  <c r="O27" i="7" s="1"/>
  <c r="N31" i="7"/>
  <c r="O31" i="7" s="1"/>
  <c r="N36" i="4"/>
  <c r="O36" i="4" s="1"/>
  <c r="N33" i="4"/>
  <c r="O33" i="4" s="1"/>
  <c r="N34" i="4"/>
  <c r="O34" i="4" s="1"/>
  <c r="N35" i="4"/>
  <c r="O35" i="4" s="1"/>
  <c r="N30" i="7"/>
  <c r="O30" i="7" s="1"/>
  <c r="N12" i="7"/>
  <c r="O12" i="7" s="1"/>
  <c r="N11" i="7"/>
  <c r="O11" i="7" s="1"/>
  <c r="N10" i="7"/>
  <c r="O10" i="7" s="1"/>
  <c r="N9" i="7"/>
  <c r="O9" i="7" s="1"/>
  <c r="N8" i="7"/>
  <c r="O8" i="7" s="1"/>
  <c r="N7" i="7"/>
  <c r="O7" i="7" s="1"/>
  <c r="N6" i="7"/>
  <c r="O6" i="7" s="1"/>
  <c r="N31" i="4"/>
  <c r="O31" i="4" s="1"/>
  <c r="N30" i="4"/>
  <c r="O30" i="4" s="1"/>
  <c r="O29" i="4"/>
  <c r="N32" i="4"/>
  <c r="O32" i="4" s="1"/>
  <c r="N26" i="6"/>
  <c r="N22" i="6"/>
  <c r="N27" i="6"/>
  <c r="N10" i="6"/>
  <c r="N21" i="6"/>
  <c r="N20" i="6"/>
  <c r="N19" i="6"/>
  <c r="N18" i="6"/>
  <c r="N17" i="6"/>
  <c r="N16" i="6"/>
  <c r="N15" i="6"/>
  <c r="N14" i="6"/>
  <c r="N12" i="6"/>
  <c r="N7" i="6"/>
  <c r="N13" i="6"/>
  <c r="N11" i="6"/>
  <c r="N9" i="6"/>
  <c r="N6" i="6"/>
  <c r="N8" i="6"/>
  <c r="N10" i="5"/>
  <c r="O10" i="5" s="1"/>
  <c r="N9" i="5"/>
  <c r="O9" i="5" s="1"/>
  <c r="N8" i="5"/>
  <c r="O8" i="5" s="1"/>
  <c r="N6" i="5"/>
  <c r="O6" i="5" s="1"/>
  <c r="N7" i="5"/>
  <c r="O7" i="5" s="1"/>
  <c r="N17" i="4"/>
  <c r="O17" i="4" s="1"/>
  <c r="N16" i="4"/>
  <c r="O16" i="4" s="1"/>
  <c r="N15" i="4"/>
  <c r="O15" i="4" s="1"/>
  <c r="N26" i="4"/>
  <c r="O26" i="4" s="1"/>
  <c r="N28" i="4"/>
  <c r="O28" i="4" s="1"/>
  <c r="N27" i="4"/>
  <c r="O27" i="4" s="1"/>
  <c r="M57" i="4" l="1"/>
  <c r="K57" i="4"/>
  <c r="I57" i="4"/>
  <c r="H57" i="4"/>
  <c r="M56" i="4"/>
  <c r="K56" i="4"/>
  <c r="I56" i="4"/>
  <c r="H56" i="4"/>
  <c r="M55" i="4"/>
  <c r="K55" i="4"/>
  <c r="I55" i="4"/>
  <c r="H55" i="4"/>
  <c r="M54" i="4"/>
  <c r="K54" i="4"/>
  <c r="I54" i="4"/>
  <c r="H54" i="4"/>
  <c r="M53" i="4"/>
  <c r="K53" i="4"/>
  <c r="I53" i="4"/>
  <c r="H53" i="4"/>
  <c r="M52" i="4"/>
  <c r="K52" i="4"/>
  <c r="I52" i="4"/>
  <c r="H52" i="4"/>
  <c r="M51" i="4"/>
  <c r="K51" i="4"/>
  <c r="I51" i="4"/>
  <c r="H51" i="4"/>
  <c r="M50" i="4"/>
  <c r="K50" i="4"/>
  <c r="I50" i="4"/>
  <c r="H50" i="4"/>
  <c r="M49" i="4"/>
  <c r="K49" i="4"/>
  <c r="I49" i="4"/>
  <c r="H49" i="4"/>
  <c r="M48" i="4"/>
  <c r="K48" i="4"/>
  <c r="I48" i="4"/>
  <c r="H48" i="4"/>
  <c r="M47" i="4"/>
  <c r="K47" i="4"/>
  <c r="I47" i="4"/>
  <c r="H47" i="4"/>
  <c r="M46" i="4"/>
  <c r="K46" i="4"/>
  <c r="I46" i="4"/>
  <c r="H46" i="4"/>
  <c r="M45" i="4"/>
  <c r="K45" i="4"/>
  <c r="I45" i="4"/>
  <c r="H45" i="4"/>
  <c r="M44" i="4"/>
  <c r="K44" i="4"/>
  <c r="I44" i="4"/>
  <c r="H44" i="4"/>
  <c r="M43" i="4"/>
  <c r="K43" i="4"/>
  <c r="I43" i="4"/>
  <c r="H43" i="4"/>
  <c r="M42" i="4"/>
  <c r="K42" i="4"/>
  <c r="I42" i="4"/>
  <c r="H42" i="4"/>
  <c r="M41" i="4"/>
  <c r="K41" i="4"/>
  <c r="I41" i="4"/>
  <c r="H41" i="4"/>
  <c r="M40" i="4"/>
  <c r="K40" i="4"/>
  <c r="I40" i="4"/>
  <c r="H40" i="4"/>
  <c r="M39" i="4"/>
  <c r="K39" i="4"/>
  <c r="I39" i="4"/>
  <c r="H39" i="4"/>
  <c r="M38" i="4"/>
  <c r="K38" i="4"/>
  <c r="I38" i="4"/>
  <c r="H38" i="4"/>
  <c r="M37" i="4"/>
  <c r="K37" i="4"/>
  <c r="I37" i="4"/>
  <c r="H37" i="4"/>
  <c r="M25" i="4"/>
  <c r="K25" i="4"/>
  <c r="I25" i="4"/>
  <c r="H25" i="4"/>
  <c r="M24" i="4"/>
  <c r="K24" i="4"/>
  <c r="I24" i="4"/>
  <c r="H24" i="4"/>
  <c r="M23" i="4"/>
  <c r="K23" i="4"/>
  <c r="I23" i="4"/>
  <c r="H23" i="4"/>
  <c r="M22" i="4"/>
  <c r="K22" i="4"/>
  <c r="I22" i="4"/>
  <c r="H22" i="4"/>
  <c r="M21" i="4"/>
  <c r="K21" i="4"/>
  <c r="I21" i="4"/>
  <c r="H21" i="4"/>
  <c r="M20" i="4"/>
  <c r="K20" i="4"/>
  <c r="I20" i="4"/>
  <c r="H20" i="4"/>
  <c r="M19" i="4"/>
  <c r="K19" i="4"/>
  <c r="I19" i="4"/>
  <c r="H19" i="4"/>
  <c r="M18" i="4"/>
  <c r="K18" i="4"/>
  <c r="I18" i="4"/>
  <c r="H18" i="4"/>
  <c r="M14" i="4"/>
  <c r="K14" i="4"/>
  <c r="I14" i="4"/>
  <c r="H14" i="4"/>
  <c r="M13" i="4"/>
  <c r="K13" i="4"/>
  <c r="I13" i="4"/>
  <c r="H13" i="4"/>
  <c r="M12" i="4"/>
  <c r="K12" i="4"/>
  <c r="I12" i="4"/>
  <c r="H12" i="4"/>
  <c r="M11" i="4"/>
  <c r="K11" i="4"/>
  <c r="I11" i="4"/>
  <c r="H11" i="4"/>
  <c r="M10" i="4"/>
  <c r="K10" i="4"/>
  <c r="I10" i="4"/>
  <c r="H10" i="4"/>
  <c r="M9" i="4"/>
  <c r="K9" i="4"/>
  <c r="I9" i="4"/>
  <c r="H9" i="4"/>
  <c r="N19" i="4" l="1"/>
  <c r="O19" i="4" s="1"/>
  <c r="N18" i="4"/>
  <c r="O18" i="4" s="1"/>
  <c r="N48" i="4"/>
  <c r="O48" i="4" s="1"/>
  <c r="N20" i="4"/>
  <c r="O20" i="4" s="1"/>
  <c r="N37" i="4"/>
  <c r="O37" i="4" s="1"/>
  <c r="N14" i="4"/>
  <c r="O14" i="4" s="1"/>
  <c r="N47" i="4"/>
  <c r="O47" i="4" s="1"/>
  <c r="N57" i="4"/>
  <c r="O57" i="4" s="1"/>
  <c r="N13" i="4"/>
  <c r="O13" i="4" s="1"/>
  <c r="N46" i="4"/>
  <c r="O46" i="4" s="1"/>
  <c r="N56" i="4"/>
  <c r="O56" i="4" s="1"/>
  <c r="N12" i="4"/>
  <c r="O12" i="4" s="1"/>
  <c r="N45" i="4"/>
  <c r="O45" i="4" s="1"/>
  <c r="N55" i="4"/>
  <c r="O55" i="4" s="1"/>
  <c r="N38" i="4"/>
  <c r="O38" i="4" s="1"/>
  <c r="N11" i="4"/>
  <c r="O11" i="4" s="1"/>
  <c r="N25" i="4"/>
  <c r="O25" i="4" s="1"/>
  <c r="N44" i="4"/>
  <c r="O44" i="4" s="1"/>
  <c r="N54" i="4"/>
  <c r="O54" i="4" s="1"/>
  <c r="N10" i="4"/>
  <c r="O10" i="4" s="1"/>
  <c r="N24" i="4"/>
  <c r="O24" i="4" s="1"/>
  <c r="N43" i="4"/>
  <c r="O43" i="4" s="1"/>
  <c r="N53" i="4"/>
  <c r="O53" i="4" s="1"/>
  <c r="N50" i="4"/>
  <c r="O50" i="4" s="1"/>
  <c r="N9" i="4"/>
  <c r="O9" i="4" s="1"/>
  <c r="N23" i="4"/>
  <c r="O23" i="4" s="1"/>
  <c r="N42" i="4"/>
  <c r="O42" i="4" s="1"/>
  <c r="N52" i="4"/>
  <c r="O52" i="4" s="1"/>
  <c r="N22" i="4"/>
  <c r="O22" i="4" s="1"/>
  <c r="N41" i="4"/>
  <c r="O41" i="4" s="1"/>
  <c r="N51" i="4"/>
  <c r="O51" i="4" s="1"/>
  <c r="N39" i="4"/>
  <c r="O39" i="4" s="1"/>
  <c r="N49" i="4"/>
  <c r="O49" i="4" s="1"/>
  <c r="N21" i="4"/>
  <c r="O21" i="4" s="1"/>
  <c r="N40" i="4"/>
  <c r="O40"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<sst xmlns="http://schemas.openxmlformats.org/spreadsheetml/2006/main" count="2281" uniqueCount="278">
  <si>
    <t>结构</t>
  </si>
  <si>
    <t>交收货币</t>
  </si>
  <si>
    <t>FCN</t>
  </si>
  <si>
    <t>9988 HK</t>
  </si>
  <si>
    <t>700 HK</t>
  </si>
  <si>
    <t>3690 HK</t>
  </si>
  <si>
    <t>1299 HK</t>
  </si>
  <si>
    <t>857 HK</t>
  </si>
  <si>
    <t>标的代码</t>
  </si>
  <si>
    <t>标的名称</t>
  </si>
  <si>
    <t>9618 HK</t>
  </si>
  <si>
    <t>9999 HK</t>
  </si>
  <si>
    <t>2018 HK</t>
  </si>
  <si>
    <t>27 HK</t>
  </si>
  <si>
    <t>388 HK</t>
  </si>
  <si>
    <t>175 HK</t>
  </si>
  <si>
    <t>1128 HK</t>
  </si>
  <si>
    <t>6618 HK</t>
  </si>
  <si>
    <t>1024 HK</t>
  </si>
  <si>
    <t>1810 HK</t>
  </si>
  <si>
    <t>1211 HK</t>
  </si>
  <si>
    <t>3033 HK</t>
  </si>
  <si>
    <t>2319 HK</t>
  </si>
  <si>
    <t>168 HK</t>
  </si>
  <si>
    <t>688 HK</t>
  </si>
  <si>
    <t>981 HK</t>
  </si>
  <si>
    <t>2828 HK</t>
  </si>
  <si>
    <t>Issuer</t>
  </si>
  <si>
    <t>发行人</t>
  </si>
  <si>
    <t>Nomura</t>
  </si>
  <si>
    <t>Vontobel</t>
  </si>
  <si>
    <t>Societe Generale</t>
  </si>
  <si>
    <t>Morgan Stanley</t>
  </si>
  <si>
    <t>Citic CLSA</t>
  </si>
  <si>
    <t>BNP Paribas</t>
  </si>
  <si>
    <t>Moody's / S&amp;P / Fitch</t>
  </si>
  <si>
    <t>Remark</t>
  </si>
  <si>
    <t>Details</t>
  </si>
  <si>
    <t>Citigroup</t>
  </si>
  <si>
    <t>CITIGROUP GLOBAL MARKETS LIMITED</t>
  </si>
  <si>
    <t>GOLDMAN SACHS INTERNATIONAL</t>
  </si>
  <si>
    <t>Leonteq</t>
  </si>
  <si>
    <t>LEONTEQ SECURITIES (HK) LIMITED</t>
  </si>
  <si>
    <t>SIGNED WITH</t>
  </si>
  <si>
    <t>UBS AG</t>
  </si>
  <si>
    <t>JMCHK</t>
  </si>
  <si>
    <t>VONTOBEL LIMITED</t>
  </si>
  <si>
    <t>CSI GLOBAL MARKETS LIMITED</t>
  </si>
  <si>
    <t>HSBC Bank Plc</t>
  </si>
  <si>
    <t>Barclays Bank Plc</t>
  </si>
  <si>
    <t>Morgan Stanley &amp; Co. International plc</t>
  </si>
  <si>
    <t>JMCHK/JMCI</t>
  </si>
  <si>
    <t>Huatai</t>
  </si>
  <si>
    <t>CICC</t>
  </si>
  <si>
    <t>JPM</t>
  </si>
  <si>
    <t xml:space="preserve">A1 / A+/ A+ </t>
  </si>
  <si>
    <t>B</t>
  </si>
  <si>
    <t>Baa1/BBB+/-</t>
  </si>
  <si>
    <t>A</t>
  </si>
  <si>
    <t>C</t>
  </si>
  <si>
    <t>发行人评级
Moody's / S&amp;P / Fitch</t>
  </si>
  <si>
    <t>期限/月</t>
  </si>
  <si>
    <t>D</t>
  </si>
  <si>
    <t>E</t>
  </si>
  <si>
    <t>USD</t>
  </si>
  <si>
    <t>HKD</t>
  </si>
  <si>
    <t>Ccy</t>
  </si>
  <si>
    <t>AUD</t>
  </si>
  <si>
    <t>CAD</t>
  </si>
  <si>
    <t>EUR</t>
  </si>
  <si>
    <t>GBP</t>
  </si>
  <si>
    <t>JPY</t>
  </si>
  <si>
    <t>NZD</t>
  </si>
  <si>
    <t>SGD</t>
  </si>
  <si>
    <t>RMB</t>
  </si>
  <si>
    <t>CNY</t>
  </si>
  <si>
    <t>CNH</t>
  </si>
  <si>
    <t>Overall</t>
  </si>
  <si>
    <t>1398 HK</t>
  </si>
  <si>
    <t>产品风险等级
PRR</t>
  </si>
  <si>
    <t>FCN with KI</t>
  </si>
  <si>
    <t>中国工商银行股份有限公司</t>
  </si>
  <si>
    <t>网易</t>
  </si>
  <si>
    <t>阿里巴巴</t>
  </si>
  <si>
    <t>京东集团</t>
  </si>
  <si>
    <t>中国石油天然气股份有限公司</t>
  </si>
  <si>
    <t>腾讯控股</t>
  </si>
  <si>
    <t>京东健康</t>
  </si>
  <si>
    <t>香港交易所</t>
  </si>
  <si>
    <t>美团－Ｗ</t>
  </si>
  <si>
    <t>银河娱乐</t>
  </si>
  <si>
    <t>中国海外发展</t>
  </si>
  <si>
    <t>蒙牛乳业</t>
  </si>
  <si>
    <t>中芯国际集成电路制造有限公司</t>
  </si>
  <si>
    <t>瑞声科技</t>
  </si>
  <si>
    <t>小米集团</t>
  </si>
  <si>
    <t>友邦保险</t>
  </si>
  <si>
    <t>比亚迪股份有限公司</t>
  </si>
  <si>
    <t>永利澳门</t>
  </si>
  <si>
    <t>快手</t>
  </si>
  <si>
    <t>吉利汽车</t>
  </si>
  <si>
    <t>青岛啤酒股份有限公司</t>
  </si>
  <si>
    <t>CSOP Hang Seng Tech Index ET</t>
  </si>
  <si>
    <t>恒生中国企业指数上市基金</t>
  </si>
  <si>
    <t xml:space="preserve">A1/ A+/ A+ </t>
  </si>
  <si>
    <t>Structure Product Risk Rating Sample-FCN</t>
  </si>
  <si>
    <t>Structure Product Risk Rating Sample- Cash Note</t>
  </si>
  <si>
    <t>Cash Note</t>
  </si>
  <si>
    <t>FEDL01 Index</t>
  </si>
  <si>
    <t>US Federal Funds Effective Rate</t>
  </si>
  <si>
    <t>可在估值日赎回</t>
  </si>
  <si>
    <t>Hong Kong Interbank
Offered Rates Overnight</t>
  </si>
  <si>
    <t>HIHDO/N Index</t>
  </si>
  <si>
    <t>TSLA US</t>
  </si>
  <si>
    <t>APPL US</t>
  </si>
  <si>
    <t>特斯拉</t>
  </si>
  <si>
    <t>苹果</t>
  </si>
  <si>
    <t>AMZN US</t>
  </si>
  <si>
    <t>亚马逊</t>
  </si>
  <si>
    <t>AMD US</t>
  </si>
  <si>
    <t>AMD</t>
  </si>
  <si>
    <t>KO US</t>
  </si>
  <si>
    <t xml:space="preserve">可口可乐 </t>
  </si>
  <si>
    <t>V US</t>
  </si>
  <si>
    <t>Visa</t>
  </si>
  <si>
    <t>PEP US</t>
  </si>
  <si>
    <t>百事</t>
  </si>
  <si>
    <t>JPM US</t>
  </si>
  <si>
    <t xml:space="preserve">摩根大通 </t>
  </si>
  <si>
    <t>Call Warrant</t>
  </si>
  <si>
    <t>000668 CH</t>
  </si>
  <si>
    <t>荣丰控股</t>
  </si>
  <si>
    <t>603315 CH</t>
  </si>
  <si>
    <t>福鞍股份</t>
  </si>
  <si>
    <t>Structure Product Risk Rating Sample-Call Warrant</t>
  </si>
  <si>
    <t>Structure Product Risk Rating Sample-Put Warrant</t>
  </si>
  <si>
    <t>Put Warrant</t>
  </si>
  <si>
    <t>GENERAL DISCLAIMER 一般免责声明</t>
  </si>
  <si>
    <t>Availability可用性</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</si>
  <si>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</si>
  <si>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Disclaimer免责声明</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</si>
  <si>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</si>
  <si>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</si>
  <si>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No longer</t>
  </si>
  <si>
    <t>Goldman Sachs Int</t>
  </si>
  <si>
    <t>Goldman Sachs Finance Corp International Ltd.</t>
  </si>
  <si>
    <t>Goldman Sachs Fin</t>
  </si>
  <si>
    <t xml:space="preserve">- / -/ A </t>
  </si>
  <si>
    <t>Structure Product Risk Rating Sample-FRN</t>
  </si>
  <si>
    <t>FRN</t>
  </si>
  <si>
    <t>Goldman Sachs int</t>
  </si>
  <si>
    <t>注1：波动率评分项通过参考债券指数波动的方法进行评分。选取的指数波动通常会高于FRN的波动，以示保守。</t>
  </si>
  <si>
    <t>指示性票息利率
（仅供参考）</t>
  </si>
  <si>
    <t>Accumulator</t>
  </si>
  <si>
    <t>Decumulator</t>
  </si>
  <si>
    <t>注2：查询报价请与客户经理或交易员联系。</t>
  </si>
  <si>
    <t>注1：波动率评分项采用保守评分方法，所有标的波动率评分记“5”。</t>
  </si>
  <si>
    <t>Structure Product Risk Rating Sample-Decumulator</t>
  </si>
  <si>
    <t>Structure Product Risk Rating Sample-Accumulator</t>
  </si>
  <si>
    <t>结构性产品 - 风险评级示例 - 固定利率票据</t>
  </si>
  <si>
    <t>结构性产品 - 风险评级示例 - 看跌权证</t>
  </si>
  <si>
    <t>结构性产品 - 风险评级示例 - 看涨权证</t>
  </si>
  <si>
    <t>结构性产品 - 风险评级示例 - 累计认沽期权</t>
  </si>
  <si>
    <t>结构性产品 - 风险评级示例 - 累计认购期权</t>
  </si>
  <si>
    <t>结构性产品 - 风险评级示例 - 活期货币票据</t>
  </si>
  <si>
    <t>结构性产品 - 风险评级示例 - 定息票据</t>
  </si>
  <si>
    <t>NVDA+LLY</t>
    <phoneticPr fontId="12" type="noConversion"/>
  </si>
  <si>
    <t>英伟达+礼来</t>
    <phoneticPr fontId="12" type="noConversion"/>
  </si>
  <si>
    <t>USD</t>
    <phoneticPr fontId="12" type="noConversion"/>
  </si>
  <si>
    <t>KOELN</t>
  </si>
  <si>
    <t>Structure Product Risk Rating Sample-KOELN</t>
  </si>
  <si>
    <t>结构性产品 - 风险评级示例 -敲出式股票挂钩票据</t>
  </si>
  <si>
    <t>Structure Product Risk Rating Sample-Booster Note</t>
    <phoneticPr fontId="12" type="noConversion"/>
  </si>
  <si>
    <t>ISHARES MSCI JAPAN ETF</t>
    <phoneticPr fontId="12" type="noConversion"/>
  </si>
  <si>
    <t>EWJ US</t>
    <phoneticPr fontId="12" type="noConversion"/>
  </si>
  <si>
    <t>Booster Note</t>
    <phoneticPr fontId="12" type="noConversion"/>
  </si>
  <si>
    <t>Structure Product Risk Rating Sample-Capital Protected Note(Sharkfin)</t>
    <phoneticPr fontId="12" type="noConversion"/>
  </si>
  <si>
    <t>Sharkfin</t>
    <phoneticPr fontId="12" type="noConversion"/>
  </si>
  <si>
    <t>601398 CH</t>
    <phoneticPr fontId="12" type="noConversion"/>
  </si>
  <si>
    <t>RMB</t>
    <phoneticPr fontId="12" type="noConversion"/>
  </si>
  <si>
    <t>保本水平</t>
    <phoneticPr fontId="12" type="noConversion"/>
  </si>
  <si>
    <t>结构性产品 - 风险评级示例 - 部分保本鲨鱼鳍票据</t>
    <phoneticPr fontId="12" type="noConversion"/>
  </si>
  <si>
    <t>Structure Product Risk Rating Sample-Partial Capital Protected Note</t>
    <phoneticPr fontId="12" type="noConversion"/>
  </si>
  <si>
    <t>Partial CPN</t>
  </si>
  <si>
    <t>Citic CLSA</t>
    <phoneticPr fontId="12" type="noConversion"/>
  </si>
  <si>
    <t>结构性产品 - 风险评级示例 -股票挂钩票据</t>
  </si>
  <si>
    <t>Structure Product Risk Rating Sample-ELN</t>
  </si>
  <si>
    <t>ELN</t>
  </si>
  <si>
    <t>Moody</t>
  </si>
  <si>
    <t xml:space="preserve">SP </t>
  </si>
  <si>
    <t>Fitch</t>
  </si>
  <si>
    <t>MS US Equity</t>
  </si>
  <si>
    <t>UBS US Equity</t>
  </si>
  <si>
    <t>VONN SW Equity</t>
  </si>
  <si>
    <t>GLE FP Equity</t>
  </si>
  <si>
    <t>GS US Equity</t>
  </si>
  <si>
    <t>C US Equity</t>
  </si>
  <si>
    <t>BB ticker (Parent)</t>
  </si>
  <si>
    <t>600030 CH Equity</t>
  </si>
  <si>
    <t>LEON SW Equity</t>
  </si>
  <si>
    <t>Moody LT LC</t>
  </si>
  <si>
    <t>3690+1810</t>
    <phoneticPr fontId="12" type="noConversion"/>
  </si>
  <si>
    <t>美团+小米</t>
    <phoneticPr fontId="12" type="noConversion"/>
  </si>
  <si>
    <t>Structure Product Risk Rating Sample-AMC</t>
    <phoneticPr fontId="12" type="noConversion"/>
  </si>
  <si>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t>
    </r>
    <r>
      <rPr>
        <b/>
        <sz val="16"/>
        <color theme="1"/>
        <rFont val="Microsoft YaHei"/>
        <family val="2"/>
      </rPr>
      <t>主动管理</t>
    </r>
    <r>
      <rPr>
        <b/>
        <sz val="16"/>
        <color theme="1"/>
        <rFont val="Microsoft YaHei"/>
        <family val="2"/>
        <charset val="134"/>
      </rPr>
      <t>票据</t>
    </r>
    <phoneticPr fontId="12" type="noConversion"/>
  </si>
  <si>
    <t>AMC</t>
    <phoneticPr fontId="12" type="noConversion"/>
  </si>
  <si>
    <t>ISIN</t>
    <phoneticPr fontId="12" type="noConversion"/>
  </si>
  <si>
    <t>XS2434386673</t>
    <phoneticPr fontId="12" type="noConversion"/>
  </si>
  <si>
    <t>可在估值日赎回</t>
    <phoneticPr fontId="12" type="noConversion"/>
  </si>
  <si>
    <t>期限</t>
    <phoneticPr fontId="12" type="noConversion"/>
  </si>
  <si>
    <t>JMC 8% Target Return Equity Note</t>
    <phoneticPr fontId="12" type="noConversion"/>
  </si>
  <si>
    <t>投资目标</t>
    <phoneticPr fontId="12" type="noConversion"/>
  </si>
  <si>
    <r>
      <rPr>
        <sz val="11"/>
        <color theme="1"/>
        <rFont val="Microsoft YaHei"/>
        <family val="2"/>
      </rPr>
      <t>采用多策略方法，在单一基金内组合不同策略，允许多元化和灵活性以适应不断变化的市场条件进而获取绝对收益。</t>
    </r>
    <phoneticPr fontId="12" type="noConversion"/>
  </si>
  <si>
    <t>2029年1月29日到期，到期前可在估值日申赎</t>
    <phoneticPr fontId="12" type="noConversion"/>
  </si>
  <si>
    <t>阿里巴巴+小米</t>
  </si>
  <si>
    <t>9988+1810</t>
  </si>
  <si>
    <t>High-low Coupon Note</t>
  </si>
  <si>
    <t>Structure Product Risk Rating Sample- High-low Coupon Note</t>
  </si>
  <si>
    <t>Baa1/BBB+/A-</t>
  </si>
  <si>
    <t>Nomura, as of 14/6/2024</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</si>
  <si>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t>
    </r>
    <r>
      <rPr>
        <b/>
        <sz val="16"/>
        <color theme="1"/>
        <rFont val="Microsoft YaHei"/>
        <family val="2"/>
        <charset val="134"/>
      </rPr>
      <t>阶梯型保本保息票据</t>
    </r>
    <phoneticPr fontId="12" type="noConversion"/>
  </si>
  <si>
    <t>HKD</t>
    <phoneticPr fontId="12" type="noConversion"/>
  </si>
  <si>
    <t>Structure Product Risk Rating Sample- Twinwin Sharkfin Note</t>
  </si>
  <si>
    <t>结构性产品 - 风险评级示例 - 保本鲨鱼鳍票据</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</si>
  <si>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双赢</t>
    </r>
    <r>
      <rPr>
        <b/>
        <sz val="16"/>
        <color theme="1"/>
        <rFont val="Microsoft YaHei"/>
        <family val="2"/>
        <charset val="134"/>
      </rPr>
      <t>鲨鱼鳍票据</t>
    </r>
  </si>
  <si>
    <t>Twinwin Sharkfin Note</t>
  </si>
  <si>
    <t>Deutsche</t>
  </si>
  <si>
    <t>EUR-USD汇率</t>
  </si>
  <si>
    <t>EURUSD X-RATE</t>
  </si>
  <si>
    <t>1810 HK+3690 HK+ NVDA UQ</t>
  </si>
  <si>
    <t>小米+美团+英伟达</t>
  </si>
  <si>
    <t>Structure Product Risk Rating Sample- Twin-win Note</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</si>
  <si>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双赢</t>
    </r>
    <r>
      <rPr>
        <b/>
        <sz val="16"/>
        <color theme="1"/>
        <rFont val="Microsoft YaHei"/>
        <family val="2"/>
        <charset val="134"/>
      </rPr>
      <t>票据</t>
    </r>
  </si>
  <si>
    <t>Structure Product Risk Rating Sample- Range Accrual Note</t>
  </si>
  <si>
    <t>Range Accrual Note</t>
  </si>
  <si>
    <t>美元基准利率</t>
  </si>
  <si>
    <t>SOFR Rate</t>
  </si>
  <si>
    <t>Twin-win Note</t>
  </si>
  <si>
    <t>阿里巴巴+京东+网易</t>
  </si>
  <si>
    <t>BABA US + JD US + NTES US</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</si>
  <si>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t>
    </r>
    <r>
      <rPr>
        <b/>
        <sz val="16"/>
        <color theme="1"/>
        <rFont val="Arial"/>
        <family val="2"/>
        <charset val="134"/>
      </rPr>
      <t>区间计息票据</t>
    </r>
  </si>
  <si>
    <t>601398 CH</t>
  </si>
  <si>
    <t>BIDU US + BABA US</t>
  </si>
  <si>
    <t xml:space="preserve">BIDU US + TSLA US </t>
  </si>
  <si>
    <t>百度+阿里巴巴</t>
  </si>
  <si>
    <t>百度+特斯拉</t>
  </si>
  <si>
    <t>Structure Product Risk Rating Sample-Capital Protected Note(Inverse Sharkfin)</t>
  </si>
  <si>
    <t>结构性产品 - 风险评级示例 - 保本反向鲨鱼鳍票据</t>
  </si>
  <si>
    <t>Inverse Sharkfin</t>
  </si>
  <si>
    <t>Booster Note with KI</t>
  </si>
  <si>
    <t>AUD-USD汇率</t>
  </si>
  <si>
    <t>USD-JPY汇率</t>
  </si>
  <si>
    <t>USDJPY X-RATE</t>
  </si>
  <si>
    <t>AUDUSD X-RATE</t>
  </si>
  <si>
    <t>Structure Product Risk Rating Sample-Capital Protected Note(PPN)</t>
  </si>
  <si>
    <t>结构性产品 - 风险评级示例 - 保本票据</t>
  </si>
  <si>
    <t>PPN</t>
  </si>
  <si>
    <t>NVDA US</t>
  </si>
  <si>
    <t>英伟达</t>
  </si>
  <si>
    <t>标普500指数</t>
  </si>
  <si>
    <t>SPX Index</t>
  </si>
  <si>
    <r>
      <rPr>
        <b/>
        <sz val="16"/>
        <color theme="1"/>
        <rFont val="Microsoft YaHei"/>
        <family val="2"/>
      </rPr>
      <t>结构性产品 - 风险评级示例 - 增压票据</t>
    </r>
  </si>
  <si>
    <t>Structure Product Risk Rating Sample- Dual Currency Note</t>
  </si>
  <si>
    <t>Dual Currency Note</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</si>
  <si>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双货币</t>
    </r>
    <r>
      <rPr>
        <b/>
        <sz val="16"/>
        <color theme="1"/>
        <rFont val="Arial"/>
        <family val="2"/>
        <charset val="134"/>
      </rPr>
      <t>票据</t>
    </r>
  </si>
  <si>
    <t>投资货币</t>
  </si>
  <si>
    <t>挂钩货币</t>
  </si>
  <si>
    <t>Structure Product Risk Rating Sample- FX Linked Note</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</si>
  <si>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外汇挂钩</t>
    </r>
    <r>
      <rPr>
        <b/>
        <sz val="16"/>
        <color theme="1"/>
        <rFont val="Arial"/>
        <family val="2"/>
        <charset val="134"/>
      </rPr>
      <t>票据</t>
    </r>
  </si>
  <si>
    <t>FX Linked Note</t>
  </si>
  <si>
    <t>6886 HK Equity</t>
  </si>
  <si>
    <t>Huatai International Financial Holdings Company Limited</t>
  </si>
  <si>
    <t xml:space="preserve">A1 /A+/ A+ </t>
  </si>
  <si>
    <t>A1 / A-/ A+</t>
  </si>
  <si>
    <t>A2  / A-/ A</t>
  </si>
  <si>
    <t>- / - / BBB-</t>
  </si>
  <si>
    <t>A3 /-/ -</t>
  </si>
  <si>
    <t xml:space="preserve">A1 / A/ 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</si>
</sst>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_ "/>
  </numFmts>
  <fonts count="20">
    <font>
      <sz val="11"/>
      <color theme="1"/>
      <name val="Calibri"/>
      <family val="2"/>
      <scheme val="minor"/>
    </font>
    <font>
      <b/>
      <sz val="11"/>
      <color theme="1"/>
      <name val="Calibri"/>
      <family val="2"/>
      <scheme val="minor"/>
    </font>
    <font>
      <sz val="11"/>
      <color theme="1"/>
      <name val="Calibri"/>
      <family val="2"/>
      <scheme val="minor"/>
    </font>
    <font>
      <b/>
      <u/>
      <sz val="14"/>
      <name val="Arial"/>
      <family val="2"/>
    </font>
    <font>
      <b/>
      <sz val="12"/>
      <name val="Arial"/>
      <family val="2"/>
    </font>
    <font>
      <sz val="11"/>
      <color theme="1"/>
      <name val="Arial"/>
      <family val="2"/>
    </font>
    <font>
      <sz val="10"/>
      <name val="Arial"/>
      <family val="2"/>
    </font>
    <font>
      <u/>
      <sz val="11"/>
      <color theme="10"/>
      <name val="Calibri"/>
      <family val="2"/>
      <scheme val="minor"/>
    </font>
    <font>
      <b/>
      <u/>
      <sz val="14"/>
      <color rgb="FF002060"/>
      <name val="Arial"/>
      <family val="2"/>
    </font>
    <font>
      <b/>
      <sz val="16"/>
      <color theme="1"/>
      <name val="Arial"/>
      <family val="2"/>
    </font>
    <font>
      <b/>
      <sz val="11"/>
      <color theme="0"/>
      <name val="Arial"/>
      <family val="2"/>
    </font>
    <font>
      <sz val="10"/>
      <color theme="1"/>
      <name val="Arial"/>
      <family val="2"/>
    </font>
    <font>
      <sz val="9"/>
      <name val="Calibri"/>
      <family val="3"/>
      <charset val="134"/>
      <scheme val="minor"/>
    </font>
    <font>
      <sz val="11"/>
      <color theme="1"/>
      <name val="Microsoft YaHei"/>
      <family val="2"/>
      <charset val="134"/>
    </font>
    <font>
      <b/>
      <sz val="16"/>
      <color theme="1"/>
      <name val="Microsoft YaHei"/>
      <family val="2"/>
      <charset val="134"/>
    </font>
    <font>
      <b/>
      <sz val="16"/>
      <color theme="1"/>
      <name val="Microsoft YaHei"/>
      <family val="2"/>
    </font>
    <font>
      <b/>
      <sz val="11"/>
      <color theme="0"/>
      <name val="DengXian"/>
      <family val="2"/>
      <charset val="134"/>
    </font>
    <font>
      <b/>
      <sz val="16"/>
      <color theme="1"/>
      <name val="Arial"/>
      <family val="2"/>
      <charset val="134"/>
    </font>
    <font>
      <b/>
      <sz val="11"/>
      <color theme="0"/>
      <name val="Microsoft YaHei"/>
      <family val="2"/>
      <charset val="134"/>
    </font>
    <font>
      <sz val="11"/>
      <color theme="1"/>
      <name val="Microsoft YaHei"/>
      <family val="2"/>
    </font>
  </fonts>
  <fills count="7">
    <fill>
      <patternFill patternType="none"/>
    </fill>
    <fill>
      <patternFill patternType="gray125"/>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4" tint="-0.499984740745262"/>
        <bgColor indexed="64"/>
      </patternFill>
    </fill>
    <fill>
      <patternFill patternType="solid">
        <fgColor theme="0"/>
        <bgColor indexed="64"/>
      </patternFill>
    </fill>
  </fills>
  <borders count="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s>
  <cellStyleXfs count="4">
    <xf numFmtId="0" fontId="0" fillId="0" borderId="0"/>
    <xf numFmtId="0" fontId="2" fillId="0" borderId="0">
      <alignment vertical="center"/>
    </xf>
    <xf numFmtId="0" fontId="7" fillId="0" borderId="0" applyNumberFormat="0" applyFill="0" applyBorder="0" applyAlignment="0" applyProtection="0"/>
    <xf numFmtId="9" fontId="2" fillId="0" borderId="0" applyFont="0" applyFill="0" applyBorder="0" applyAlignment="0" applyProtection="0">
      <alignment vertical="center"/>
    </xf>
  </cellStyleXfs>
  <cellXfs count="50">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0" fillId="0" borderId="0" xfId="0" quotePrefix="1"/>
    <xf numFmtId="164" fontId="3" fillId="6" borderId="0" xfId="1" applyNumberFormat="1" applyFont="1" applyFill="1">
      <alignment vertical="center"/>
    </xf>
    <xf numFmtId="164" fontId="4" fillId="6" borderId="0" xfId="1" applyNumberFormat="1" applyFont="1" applyFill="1" applyAlignment="1">
      <alignment vertical="center" wrapText="1"/>
    </xf>
    <xf numFmtId="0" fontId="5" fillId="6" borderId="0" xfId="1" applyFont="1" applyFill="1">
      <alignment vertical="center"/>
    </xf>
    <xf numFmtId="164" fontId="6" fillId="6" borderId="0" xfId="1" applyNumberFormat="1" applyFont="1" applyFill="1" applyAlignment="1">
      <alignment horizontal="left" vertical="center" wrapText="1"/>
    </xf>
    <xf numFmtId="0" fontId="5" fillId="6" borderId="0" xfId="1" applyFont="1" applyFill="1" applyAlignment="1">
      <alignment horizontal="left" vertical="center" wrapText="1"/>
    </xf>
    <xf numFmtId="165" fontId="8" fillId="6" borderId="0" xfId="2" applyNumberFormat="1" applyFont="1" applyFill="1" applyBorder="1" applyAlignment="1" applyProtection="1">
      <alignment vertical="center"/>
    </xf>
    <xf numFmtId="0" fontId="5" fillId="6" borderId="0" xfId="0" applyFont="1" applyFill="1"/>
    <xf numFmtId="0" fontId="9" fillId="6" borderId="0" xfId="0" applyFont="1" applyFill="1"/>
    <xf numFmtId="0" fontId="5" fillId="0" borderId="0" xfId="0" applyFont="1"/>
    <xf numFmtId="0" fontId="10" fillId="5" borderId="2" xfId="0" applyFont="1" applyFill="1" applyBorder="1" applyAlignment="1">
      <alignment horizontal="center" vertical="center"/>
    </xf>
    <xf numFmtId="0" fontId="10" fillId="5"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10" fontId="5" fillId="0" borderId="1" xfId="0" applyNumberFormat="1" applyFont="1" applyBorder="1" applyAlignment="1">
      <alignment horizontal="center" vertical="center" wrapText="1"/>
    </xf>
    <xf numFmtId="0" fontId="5" fillId="2" borderId="0" xfId="0" applyFont="1" applyFill="1"/>
    <xf numFmtId="0" fontId="5" fillId="3" borderId="1" xfId="0" applyFont="1" applyFill="1" applyBorder="1" applyAlignment="1">
      <alignment horizontal="center" vertical="center" wrapText="1"/>
    </xf>
    <xf numFmtId="10" fontId="5" fillId="3" borderId="1" xfId="0" applyNumberFormat="1" applyFont="1" applyFill="1" applyBorder="1" applyAlignment="1">
      <alignment horizontal="center" vertical="center" wrapText="1"/>
    </xf>
    <xf numFmtId="0" fontId="5" fillId="3" borderId="0" xfId="0" applyFont="1" applyFill="1"/>
    <xf numFmtId="0" fontId="5" fillId="6" borderId="0" xfId="0" applyFont="1" applyFill="1" applyAlignment="1">
      <alignment horizontal="center" vertical="center" wrapText="1"/>
    </xf>
    <xf numFmtId="10" fontId="11" fillId="6" borderId="0" xfId="0" applyNumberFormat="1" applyFont="1" applyFill="1" applyAlignment="1">
      <alignment vertical="center" wrapText="1"/>
    </xf>
    <xf numFmtId="0" fontId="5" fillId="6" borderId="0" xfId="0" applyFont="1" applyFill="1" applyAlignment="1">
      <alignment horizontal="left" vertical="center"/>
    </xf>
    <xf numFmtId="0" fontId="11" fillId="6" borderId="0" xfId="0" applyFont="1" applyFill="1" applyAlignment="1">
      <alignment vertical="center" wrapText="1"/>
    </xf>
    <xf numFmtId="0" fontId="5" fillId="4" borderId="1" xfId="0" applyFont="1" applyFill="1" applyBorder="1" applyAlignment="1">
      <alignment horizontal="center" vertical="center" wrapText="1"/>
    </xf>
    <xf numFmtId="0" fontId="5" fillId="4" borderId="0" xfId="0" applyFont="1" applyFill="1"/>
    <xf numFmtId="0" fontId="13" fillId="0" borderId="1" xfId="0" applyFont="1" applyBorder="1" applyAlignment="1">
      <alignment horizontal="center" vertical="center" wrapText="1"/>
    </xf>
    <xf numFmtId="0" fontId="14" fillId="6" borderId="0" xfId="0" applyFont="1" applyFill="1"/>
    <xf numFmtId="0" fontId="16" fillId="5" borderId="2" xfId="0" applyFont="1" applyFill="1" applyBorder="1" applyAlignment="1">
      <alignment horizontal="center" vertical="center"/>
    </xf>
    <xf numFmtId="9" fontId="5" fillId="0" borderId="1" xfId="0" applyNumberFormat="1" applyFont="1" applyBorder="1" applyAlignment="1">
      <alignment horizontal="center" vertical="center" wrapText="1"/>
    </xf>
    <xf numFmtId="9" fontId="5" fillId="0" borderId="1" xfId="3" applyFont="1" applyBorder="1" applyAlignment="1">
      <alignment horizontal="center" vertical="center" wrapText="1"/>
    </xf>
    <xf numFmtId="9" fontId="5" fillId="3" borderId="1" xfId="3" applyFont="1" applyFill="1" applyBorder="1" applyAlignment="1">
      <alignment horizontal="center" vertical="center" wrapText="1"/>
    </xf>
    <xf numFmtId="9" fontId="5" fillId="2" borderId="1" xfId="3" applyFont="1" applyFill="1" applyBorder="1" applyAlignment="1">
      <alignment horizontal="center" vertical="center" wrapText="1"/>
    </xf>
    <xf numFmtId="9" fontId="5" fillId="4" borderId="1" xfId="3" applyFont="1" applyFill="1" applyBorder="1" applyAlignment="1">
      <alignment horizontal="center" vertical="center" wrapText="1"/>
    </xf>
    <xf numFmtId="0" fontId="15" fillId="6" borderId="0" xfId="0" applyFont="1" applyFill="1"/>
    <xf numFmtId="0" fontId="17" fillId="6" borderId="0" xfId="0" applyFont="1" applyFill="1"/>
    <xf numFmtId="0" fontId="18" fillId="5" borderId="2"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5" fillId="0" borderId="1" xfId="0" applyFont="1" applyBorder="1" applyAlignment="1">
      <alignment horizontal="center" wrapText="1"/>
    </xf>
    <xf numFmtId="0" fontId="17" fillId="0" borderId="0" xfId="0" applyFont="1"/>
    <xf numFmtId="0" fontId="5" fillId="6" borderId="0" xfId="0" applyFont="1" applyFill="1" applyAlignment="1">
      <alignment wrapText="1"/>
    </xf>
    <xf numFmtId="0" fontId="5" fillId="0" borderId="0" xfId="0" applyFont="1" applyAlignment="1">
      <alignment wrapText="1"/>
    </xf>
    <xf numFmtId="0" fontId="13" fillId="3" borderId="1" xfId="0" applyFont="1" applyFill="1" applyBorder="1" applyAlignment="1">
      <alignment horizontal="center" vertical="center" wrapText="1"/>
    </xf>
    <xf numFmtId="0" fontId="10" fillId="5" borderId="2" xfId="0" applyFont="1" applyFill="1" applyBorder="1" applyAlignment="1">
      <alignment horizontal="left" vertical="center" wrapText="1"/>
    </xf>
    <xf numFmtId="164" fontId="6" fillId="6" borderId="0" xfId="1" applyNumberFormat="1" applyFont="1" applyFill="1" applyAlignment="1">
      <alignment horizontal="left" vertical="center" wrapText="1"/>
    </xf>
    <xf numFmtId="0" fontId="5" fillId="6" borderId="0" xfId="1" applyFont="1" applyFill="1" applyAlignment="1">
      <alignment horizontal="left" vertical="center" wrapText="1"/>
    </xf>
  </cellXfs>
  <cellStyles count="4">
    <cellStyle name="Hyperlink" xfId="2" builtinId="8"/>
    <cellStyle name="Normal" xfId="0" builtinId="0"/>
    <cellStyle name="Normal 5" xfId="1" xr:uid="{23F12F8E-4127-413C-81D4-60AF85AAA905}"/>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145677</xdr:colOff>
      <xdr:row>0</xdr:row>
      <xdr:rowOff>1</xdr:rowOff>
    </xdr:from>
    <xdr:to>
      <xdr:col>3</xdr:col>
      <xdr:colOff>561974</xdr:colOff>
      <xdr:row>2</xdr:row>
      <xdr:rowOff>209550</xdr:rowOff>
    </xdr:to>
    <xdr:pic>
      <xdr:nvPicPr>
        <xdr:cNvPr id="2" name="圖片 1" descr="一張含有 文字, 標誌 的圖片&#10;&#10;自動產生的描述">
          <a:extLst>
            <a:ext uri="{FF2B5EF4-FFF2-40B4-BE49-F238E27FC236}">
              <a16:creationId xmlns:a16="http://schemas.microsoft.com/office/drawing/2014/main" id="{542194EF-5714-4D72-A501-C21BE40F5F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1"/>
          <a:ext cx="1425947" cy="676274"/>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44823</xdr:colOff>
      <xdr:row>0</xdr:row>
      <xdr:rowOff>0</xdr:rowOff>
    </xdr:from>
    <xdr:ext cx="1934329" cy="728382"/>
    <xdr:pic>
      <xdr:nvPicPr>
        <xdr:cNvPr id="2" name="圖片 1" descr="一張含有 文字, 標誌 的圖片&#10;&#10;自動產生的描述">
          <a:extLst>
            <a:ext uri="{FF2B5EF4-FFF2-40B4-BE49-F238E27FC236}">
              <a16:creationId xmlns:a16="http://schemas.microsoft.com/office/drawing/2014/main" id="{3227DB47-6E5F-40DE-899F-898F51D421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6773" y="0"/>
          <a:ext cx="1934329" cy="728382"/>
        </a:xfrm>
        <a:prstGeom prst="rect">
          <a:avLst/>
        </a:prstGeom>
        <a:noFill/>
        <a:ln>
          <a:noFill/>
        </a:ln>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4</xdr:col>
      <xdr:colOff>425823</xdr:colOff>
      <xdr:row>3</xdr:row>
      <xdr:rowOff>23533</xdr:rowOff>
    </xdr:to>
    <xdr:pic>
      <xdr:nvPicPr>
        <xdr:cNvPr id="3" name="圖片 1" descr="一張含有 文字, 標誌 的圖片&#10;&#10;自動產生的描述">
          <a:extLst>
            <a:ext uri="{FF2B5EF4-FFF2-40B4-BE49-F238E27FC236}">
              <a16:creationId xmlns:a16="http://schemas.microsoft.com/office/drawing/2014/main" id="{787894AE-16B1-457D-AD95-C177632CB9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8588" y="0"/>
          <a:ext cx="1972235" cy="75191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89647</xdr:colOff>
      <xdr:row>0</xdr:row>
      <xdr:rowOff>0</xdr:rowOff>
    </xdr:from>
    <xdr:to>
      <xdr:col>4</xdr:col>
      <xdr:colOff>515470</xdr:colOff>
      <xdr:row>3</xdr:row>
      <xdr:rowOff>23533</xdr:rowOff>
    </xdr:to>
    <xdr:pic>
      <xdr:nvPicPr>
        <xdr:cNvPr id="3" name="圖片 1" descr="一張含有 文字, 標誌 的圖片&#10;&#10;自動產生的描述">
          <a:extLst>
            <a:ext uri="{FF2B5EF4-FFF2-40B4-BE49-F238E27FC236}">
              <a16:creationId xmlns:a16="http://schemas.microsoft.com/office/drawing/2014/main" id="{CA7F08A0-100A-49C7-908C-335215EB6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235" y="0"/>
          <a:ext cx="1972235" cy="75191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22413</xdr:colOff>
      <xdr:row>0</xdr:row>
      <xdr:rowOff>0</xdr:rowOff>
    </xdr:from>
    <xdr:ext cx="1934329" cy="728382"/>
    <xdr:pic>
      <xdr:nvPicPr>
        <xdr:cNvPr id="2" name="圖片 1" descr="一張含有 文字, 標誌 的圖片&#10;&#10;自動產生的描述">
          <a:extLst>
            <a:ext uri="{FF2B5EF4-FFF2-40B4-BE49-F238E27FC236}">
              <a16:creationId xmlns:a16="http://schemas.microsoft.com/office/drawing/2014/main" id="{276AB8D0-C07B-4E87-AA3B-7C51E34135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1" y="0"/>
          <a:ext cx="1934329" cy="728382"/>
        </a:xfrm>
        <a:prstGeom prst="rect">
          <a:avLst/>
        </a:prstGeom>
        <a:noFill/>
        <a:ln>
          <a:noFill/>
        </a:ln>
      </xdr:spPr>
    </xdr:pic>
    <xdr:clientData/>
  </xdr:oneCellAnchor>
</xdr:wsDr>
</file>

<file path=xl/drawings/drawing14.xml><?xml version="1.0" encoding="utf-8"?>
<xdr:wsDr xmlns:xdr="http://schemas.openxmlformats.org/drawingml/2006/spreadsheetDrawing" xmlns:a="http://schemas.openxmlformats.org/drawingml/2006/main">
  <xdr:oneCellAnchor>
    <xdr:from>
      <xdr:col>1</xdr:col>
      <xdr:colOff>44823</xdr:colOff>
      <xdr:row>0</xdr:row>
      <xdr:rowOff>0</xdr:rowOff>
    </xdr:from>
    <xdr:ext cx="1934329" cy="728382"/>
    <xdr:pic>
      <xdr:nvPicPr>
        <xdr:cNvPr id="3" name="圖片 1" descr="一張含有 文字, 標誌 的圖片&#10;&#10;自動產生的描述">
          <a:extLst>
            <a:ext uri="{FF2B5EF4-FFF2-40B4-BE49-F238E27FC236}">
              <a16:creationId xmlns:a16="http://schemas.microsoft.com/office/drawing/2014/main" id="{A79E9830-BA22-4EF7-B703-E514B7CDAF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411" y="0"/>
          <a:ext cx="1934329" cy="728382"/>
        </a:xfrm>
        <a:prstGeom prst="rect">
          <a:avLst/>
        </a:prstGeom>
        <a:noFill/>
        <a:ln>
          <a:noFill/>
        </a:ln>
      </xdr:spPr>
    </xdr:pic>
    <xdr:clientData/>
  </xdr:one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48</xdr:row>
      <xdr:rowOff>0</xdr:rowOff>
    </xdr:from>
    <xdr:to>
      <xdr:col>13</xdr:col>
      <xdr:colOff>659055</xdr:colOff>
      <xdr:row>69</xdr:row>
      <xdr:rowOff>137943</xdr:rowOff>
    </xdr:to>
    <xdr:pic>
      <xdr:nvPicPr>
        <xdr:cNvPr id="3" name="Picture 2" descr="A screenshot of a computer&#10;&#10;Description automatically generated">
          <a:extLst>
            <a:ext uri="{FF2B5EF4-FFF2-40B4-BE49-F238E27FC236}">
              <a16:creationId xmlns:a16="http://schemas.microsoft.com/office/drawing/2014/main" id="{B939096F-BC9B-47C1-B839-CAC2B4460D4C}"/>
            </a:ext>
          </a:extLst>
        </xdr:cNvPr>
        <xdr:cNvPicPr>
          <a:picLocks noChangeAspect="1"/>
        </xdr:cNvPicPr>
      </xdr:nvPicPr>
      <xdr:blipFill>
        <a:blip xmlns:r="http://schemas.openxmlformats.org/officeDocument/2006/relationships" r:embed="rId1"/>
        <a:stretch>
          <a:fillRect/>
        </a:stretch>
      </xdr:blipFill>
      <xdr:spPr>
        <a:xfrm>
          <a:off x="0" y="9486900"/>
          <a:ext cx="7157907" cy="3903120"/>
        </a:xfrm>
        <a:prstGeom prst="rect">
          <a:avLst/>
        </a:prstGeom>
      </xdr:spPr>
    </xdr:pic>
    <xdr:clientData/>
  </xdr:twoCellAnchor>
  <xdr:twoCellAnchor editAs="oneCell">
    <xdr:from>
      <xdr:col>1</xdr:col>
      <xdr:colOff>33618</xdr:colOff>
      <xdr:row>0</xdr:row>
      <xdr:rowOff>0</xdr:rowOff>
    </xdr:from>
    <xdr:to>
      <xdr:col>3</xdr:col>
      <xdr:colOff>1075764</xdr:colOff>
      <xdr:row>3</xdr:row>
      <xdr:rowOff>57150</xdr:rowOff>
    </xdr:to>
    <xdr:pic>
      <xdr:nvPicPr>
        <xdr:cNvPr id="4" name="圖片 1" descr="一張含有 文字, 標誌 的圖片&#10;&#10;自動產生的描述">
          <a:extLst>
            <a:ext uri="{FF2B5EF4-FFF2-40B4-BE49-F238E27FC236}">
              <a16:creationId xmlns:a16="http://schemas.microsoft.com/office/drawing/2014/main" id="{9BAEC778-C450-4803-8784-5F0C3AC12B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9794" y="0"/>
          <a:ext cx="1972235" cy="751915"/>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11207</xdr:colOff>
      <xdr:row>0</xdr:row>
      <xdr:rowOff>0</xdr:rowOff>
    </xdr:from>
    <xdr:to>
      <xdr:col>3</xdr:col>
      <xdr:colOff>1053353</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1ABCE8DE-BC6F-4AF4-BFD7-1005DC8499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236" y="0"/>
          <a:ext cx="1972235" cy="751915"/>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11206</xdr:colOff>
      <xdr:row>0</xdr:row>
      <xdr:rowOff>0</xdr:rowOff>
    </xdr:from>
    <xdr:to>
      <xdr:col>3</xdr:col>
      <xdr:colOff>974912</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8696E2D3-4A26-4919-81E3-27FD8D5237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412" y="0"/>
          <a:ext cx="1972235" cy="751915"/>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44824</xdr:colOff>
      <xdr:row>0</xdr:row>
      <xdr:rowOff>0</xdr:rowOff>
    </xdr:from>
    <xdr:to>
      <xdr:col>3</xdr:col>
      <xdr:colOff>840442</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2BF13BCF-139A-4FB9-A097-34376BA6F1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9442" y="0"/>
          <a:ext cx="1972235" cy="751915"/>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963706</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B80CCD72-7E2A-49B1-AC24-D566FC6FDA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0295" y="0"/>
          <a:ext cx="1972235" cy="75191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561974</xdr:colOff>
      <xdr:row>2</xdr:row>
      <xdr:rowOff>200170</xdr:rowOff>
    </xdr:to>
    <xdr:pic>
      <xdr:nvPicPr>
        <xdr:cNvPr id="2" name="圖片 1" descr="一張含有 文字, 標誌 的圖片&#10;&#10;自動產生的描述">
          <a:extLst>
            <a:ext uri="{FF2B5EF4-FFF2-40B4-BE49-F238E27FC236}">
              <a16:creationId xmlns:a16="http://schemas.microsoft.com/office/drawing/2014/main" id="{288DACB6-4CA9-4F5E-81D5-FB01B9B36A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0"/>
          <a:ext cx="1425947" cy="666895"/>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78441</xdr:colOff>
      <xdr:row>0</xdr:row>
      <xdr:rowOff>0</xdr:rowOff>
    </xdr:from>
    <xdr:to>
      <xdr:col>3</xdr:col>
      <xdr:colOff>1120588</xdr:colOff>
      <xdr:row>3</xdr:row>
      <xdr:rowOff>57150</xdr:rowOff>
    </xdr:to>
    <xdr:pic>
      <xdr:nvPicPr>
        <xdr:cNvPr id="2" name="圖片 1" descr="一張含有 文字, 標誌 的圖片&#10;&#10;自動產生的描述">
          <a:extLst>
            <a:ext uri="{FF2B5EF4-FFF2-40B4-BE49-F238E27FC236}">
              <a16:creationId xmlns:a16="http://schemas.microsoft.com/office/drawing/2014/main" id="{60F1C76F-1949-416A-961B-C3E63B5D31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9794" y="0"/>
          <a:ext cx="1972235" cy="75191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22413</xdr:colOff>
      <xdr:row>0</xdr:row>
      <xdr:rowOff>0</xdr:rowOff>
    </xdr:from>
    <xdr:to>
      <xdr:col>3</xdr:col>
      <xdr:colOff>930089</xdr:colOff>
      <xdr:row>3</xdr:row>
      <xdr:rowOff>57150</xdr:rowOff>
    </xdr:to>
    <xdr:pic>
      <xdr:nvPicPr>
        <xdr:cNvPr id="4" name="圖片 1" descr="一張含有 文字, 標誌 的圖片&#10;&#10;自動產生的描述">
          <a:extLst>
            <a:ext uri="{FF2B5EF4-FFF2-40B4-BE49-F238E27FC236}">
              <a16:creationId xmlns:a16="http://schemas.microsoft.com/office/drawing/2014/main" id="{CE3AEFCB-B36A-4EAE-8D8C-6792E01D38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4363" y="0"/>
          <a:ext cx="1969994" cy="7524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64429</xdr:colOff>
      <xdr:row>17</xdr:row>
      <xdr:rowOff>161925</xdr:rowOff>
    </xdr:from>
    <xdr:to>
      <xdr:col>5</xdr:col>
      <xdr:colOff>38811</xdr:colOff>
      <xdr:row>33</xdr:row>
      <xdr:rowOff>0</xdr:rowOff>
    </xdr:to>
    <xdr:pic>
      <xdr:nvPicPr>
        <xdr:cNvPr id="2" name="Picture 1">
          <a:extLst>
            <a:ext uri="{FF2B5EF4-FFF2-40B4-BE49-F238E27FC236}">
              <a16:creationId xmlns:a16="http://schemas.microsoft.com/office/drawing/2014/main" id="{655F4DE9-3597-84E2-7AAF-3A7133959826}"/>
            </a:ext>
          </a:extLst>
        </xdr:cNvPr>
        <xdr:cNvPicPr>
          <a:picLocks noChangeAspect="1"/>
        </xdr:cNvPicPr>
      </xdr:nvPicPr>
      <xdr:blipFill>
        <a:blip xmlns:r="http://schemas.openxmlformats.org/officeDocument/2006/relationships" r:embed="rId1"/>
        <a:stretch>
          <a:fillRect/>
        </a:stretch>
      </xdr:blipFill>
      <xdr:spPr>
        <a:xfrm>
          <a:off x="3588679" y="3400425"/>
          <a:ext cx="2889032" cy="2886075"/>
        </a:xfrm>
        <a:prstGeom prst="rect">
          <a:avLst/>
        </a:prstGeom>
      </xdr:spPr>
    </xdr:pic>
    <xdr:clientData/>
  </xdr:twoCellAnchor>
  <xdr:twoCellAnchor editAs="oneCell">
    <xdr:from>
      <xdr:col>6</xdr:col>
      <xdr:colOff>180975</xdr:colOff>
      <xdr:row>12</xdr:row>
      <xdr:rowOff>21132</xdr:rowOff>
    </xdr:from>
    <xdr:to>
      <xdr:col>11</xdr:col>
      <xdr:colOff>570542</xdr:colOff>
      <xdr:row>27</xdr:row>
      <xdr:rowOff>132805</xdr:rowOff>
    </xdr:to>
    <xdr:pic>
      <xdr:nvPicPr>
        <xdr:cNvPr id="3" name="Picture 2">
          <a:extLst>
            <a:ext uri="{FF2B5EF4-FFF2-40B4-BE49-F238E27FC236}">
              <a16:creationId xmlns:a16="http://schemas.microsoft.com/office/drawing/2014/main" id="{2CF568F6-955A-DE34-370E-C9B04564BCFE}"/>
            </a:ext>
          </a:extLst>
        </xdr:cNvPr>
        <xdr:cNvPicPr>
          <a:picLocks noChangeAspect="1"/>
        </xdr:cNvPicPr>
      </xdr:nvPicPr>
      <xdr:blipFill>
        <a:blip xmlns:r="http://schemas.openxmlformats.org/officeDocument/2006/relationships" r:embed="rId2"/>
        <a:stretch>
          <a:fillRect/>
        </a:stretch>
      </xdr:blipFill>
      <xdr:spPr>
        <a:xfrm>
          <a:off x="7496175" y="2307132"/>
          <a:ext cx="5218742" cy="2969173"/>
        </a:xfrm>
        <a:prstGeom prst="rect">
          <a:avLst/>
        </a:prstGeom>
      </xdr:spPr>
    </xdr:pic>
    <xdr:clientData/>
  </xdr:twoCellAnchor>
  <xdr:twoCellAnchor editAs="oneCell">
    <xdr:from>
      <xdr:col>1</xdr:col>
      <xdr:colOff>0</xdr:colOff>
      <xdr:row>21</xdr:row>
      <xdr:rowOff>0</xdr:rowOff>
    </xdr:from>
    <xdr:to>
      <xdr:col>3</xdr:col>
      <xdr:colOff>437610</xdr:colOff>
      <xdr:row>41</xdr:row>
      <xdr:rowOff>123825</xdr:rowOff>
    </xdr:to>
    <xdr:pic>
      <xdr:nvPicPr>
        <xdr:cNvPr id="4" name="Picture 3">
          <a:extLst>
            <a:ext uri="{FF2B5EF4-FFF2-40B4-BE49-F238E27FC236}">
              <a16:creationId xmlns:a16="http://schemas.microsoft.com/office/drawing/2014/main" id="{2A134065-5172-7A98-041D-CB9637E47AEE}"/>
            </a:ext>
          </a:extLst>
        </xdr:cNvPr>
        <xdr:cNvPicPr>
          <a:picLocks noChangeAspect="1"/>
        </xdr:cNvPicPr>
      </xdr:nvPicPr>
      <xdr:blipFill>
        <a:blip xmlns:r="http://schemas.openxmlformats.org/officeDocument/2006/relationships" r:embed="rId3"/>
        <a:stretch>
          <a:fillRect/>
        </a:stretch>
      </xdr:blipFill>
      <xdr:spPr>
        <a:xfrm>
          <a:off x="371475" y="4000500"/>
          <a:ext cx="2980785" cy="3933825"/>
        </a:xfrm>
        <a:prstGeom prst="rect">
          <a:avLst/>
        </a:prstGeom>
      </xdr:spPr>
    </xdr:pic>
    <xdr:clientData/>
  </xdr:twoCellAnchor>
  <xdr:twoCellAnchor editAs="oneCell">
    <xdr:from>
      <xdr:col>1</xdr:col>
      <xdr:colOff>0</xdr:colOff>
      <xdr:row>44</xdr:row>
      <xdr:rowOff>0</xdr:rowOff>
    </xdr:from>
    <xdr:to>
      <xdr:col>3</xdr:col>
      <xdr:colOff>68036</xdr:colOff>
      <xdr:row>64</xdr:row>
      <xdr:rowOff>38100</xdr:rowOff>
    </xdr:to>
    <xdr:pic>
      <xdr:nvPicPr>
        <xdr:cNvPr id="5" name="Picture 4">
          <a:extLst>
            <a:ext uri="{FF2B5EF4-FFF2-40B4-BE49-F238E27FC236}">
              <a16:creationId xmlns:a16="http://schemas.microsoft.com/office/drawing/2014/main" id="{1229D290-8C31-98DC-24B0-48A7A7AA6AB8}"/>
            </a:ext>
          </a:extLst>
        </xdr:cNvPr>
        <xdr:cNvPicPr>
          <a:picLocks noChangeAspect="1"/>
        </xdr:cNvPicPr>
      </xdr:nvPicPr>
      <xdr:blipFill>
        <a:blip xmlns:r="http://schemas.openxmlformats.org/officeDocument/2006/relationships" r:embed="rId4"/>
        <a:stretch>
          <a:fillRect/>
        </a:stretch>
      </xdr:blipFill>
      <xdr:spPr>
        <a:xfrm>
          <a:off x="371475" y="8382000"/>
          <a:ext cx="2611211" cy="38481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347383</xdr:colOff>
      <xdr:row>0</xdr:row>
      <xdr:rowOff>0</xdr:rowOff>
    </xdr:from>
    <xdr:to>
      <xdr:col>3</xdr:col>
      <xdr:colOff>916642</xdr:colOff>
      <xdr:row>3</xdr:row>
      <xdr:rowOff>23533</xdr:rowOff>
    </xdr:to>
    <xdr:pic>
      <xdr:nvPicPr>
        <xdr:cNvPr id="2" name="圖片 1" descr="一張含有 文字, 標誌 的圖片&#10;&#10;自動產生的描述">
          <a:extLst>
            <a:ext uri="{FF2B5EF4-FFF2-40B4-BE49-F238E27FC236}">
              <a16:creationId xmlns:a16="http://schemas.microsoft.com/office/drawing/2014/main" id="{CE86C902-732B-4D3E-BA4D-1B4B92A738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8808" y="0"/>
          <a:ext cx="1726827" cy="747433"/>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89647</xdr:colOff>
      <xdr:row>0</xdr:row>
      <xdr:rowOff>1</xdr:rowOff>
    </xdr:from>
    <xdr:to>
      <xdr:col>4</xdr:col>
      <xdr:colOff>333375</xdr:colOff>
      <xdr:row>3</xdr:row>
      <xdr:rowOff>84287</xdr:rowOff>
    </xdr:to>
    <xdr:pic>
      <xdr:nvPicPr>
        <xdr:cNvPr id="2" name="圖片 1" descr="一張含有 文字, 標誌 的圖片&#10;&#10;自動產生的描述">
          <a:extLst>
            <a:ext uri="{FF2B5EF4-FFF2-40B4-BE49-F238E27FC236}">
              <a16:creationId xmlns:a16="http://schemas.microsoft.com/office/drawing/2014/main" id="{B654074D-5BCD-4A71-AA3A-DC82FC12C9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972" y="1"/>
          <a:ext cx="1603421" cy="808186"/>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89647</xdr:colOff>
      <xdr:row>0</xdr:row>
      <xdr:rowOff>0</xdr:rowOff>
    </xdr:from>
    <xdr:to>
      <xdr:col>4</xdr:col>
      <xdr:colOff>381000</xdr:colOff>
      <xdr:row>3</xdr:row>
      <xdr:rowOff>108346</xdr:rowOff>
    </xdr:to>
    <xdr:pic>
      <xdr:nvPicPr>
        <xdr:cNvPr id="2" name="圖片 1" descr="一張含有 文字, 標誌 的圖片&#10;&#10;自動產生的描述">
          <a:extLst>
            <a:ext uri="{FF2B5EF4-FFF2-40B4-BE49-F238E27FC236}">
              <a16:creationId xmlns:a16="http://schemas.microsoft.com/office/drawing/2014/main" id="{23468D25-A82A-4579-9783-BD7E45E0D9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972" y="0"/>
          <a:ext cx="1651046" cy="832246"/>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145677</xdr:colOff>
      <xdr:row>0</xdr:row>
      <xdr:rowOff>1</xdr:rowOff>
    </xdr:from>
    <xdr:to>
      <xdr:col>3</xdr:col>
      <xdr:colOff>833156</xdr:colOff>
      <xdr:row>3</xdr:row>
      <xdr:rowOff>76201</xdr:rowOff>
    </xdr:to>
    <xdr:pic>
      <xdr:nvPicPr>
        <xdr:cNvPr id="2" name="圖片 1" descr="一張含有 文字, 標誌 的圖片&#10;&#10;自動產生的描述">
          <a:extLst>
            <a:ext uri="{FF2B5EF4-FFF2-40B4-BE49-F238E27FC236}">
              <a16:creationId xmlns:a16="http://schemas.microsoft.com/office/drawing/2014/main" id="{8A17650B-F430-4E2D-A2F1-1392B3336C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1"/>
          <a:ext cx="1692647" cy="8001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828674</xdr:colOff>
      <xdr:row>3</xdr:row>
      <xdr:rowOff>145677</xdr:rowOff>
    </xdr:to>
    <xdr:pic>
      <xdr:nvPicPr>
        <xdr:cNvPr id="2" name="圖片 1" descr="一張含有 文字, 標誌 的圖片&#10;&#10;自動產生的描述">
          <a:extLst>
            <a:ext uri="{FF2B5EF4-FFF2-40B4-BE49-F238E27FC236}">
              <a16:creationId xmlns:a16="http://schemas.microsoft.com/office/drawing/2014/main" id="{395DFFB6-E789-4012-B9B7-52C915BD79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4265" y="0"/>
          <a:ext cx="1691527" cy="874059"/>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828674</xdr:colOff>
      <xdr:row>3</xdr:row>
      <xdr:rowOff>112306</xdr:rowOff>
    </xdr:to>
    <xdr:pic>
      <xdr:nvPicPr>
        <xdr:cNvPr id="2" name="圖片 1" descr="一張含有 文字, 標誌 的圖片&#10;&#10;自動產生的描述">
          <a:extLst>
            <a:ext uri="{FF2B5EF4-FFF2-40B4-BE49-F238E27FC236}">
              <a16:creationId xmlns:a16="http://schemas.microsoft.com/office/drawing/2014/main" id="{9062D083-419C-4F9C-BDE1-AB27D7645F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0"/>
          <a:ext cx="1692647" cy="836206"/>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11206</xdr:colOff>
      <xdr:row>0</xdr:row>
      <xdr:rowOff>11206</xdr:rowOff>
    </xdr:from>
    <xdr:to>
      <xdr:col>3</xdr:col>
      <xdr:colOff>840441</xdr:colOff>
      <xdr:row>3</xdr:row>
      <xdr:rowOff>158564</xdr:rowOff>
    </xdr:to>
    <xdr:pic>
      <xdr:nvPicPr>
        <xdr:cNvPr id="2" name="圖片 1" descr="一張含有 文字, 標誌 的圖片&#10;&#10;自動產生的描述">
          <a:extLst>
            <a:ext uri="{FF2B5EF4-FFF2-40B4-BE49-F238E27FC236}">
              <a16:creationId xmlns:a16="http://schemas.microsoft.com/office/drawing/2014/main" id="{8DBE283C-B50D-45C5-A256-6FF17928E5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9794" y="11206"/>
          <a:ext cx="1837765" cy="87574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PDD%20and%20material/1-Structured%20Product/20.Capital%20Protected%20Note%20(PPN)/JMC%20Capital%20-%20Structured%20Product%20list%20-%2020240814.xlsx" TargetMode="External"/><Relationship Id="rId2" Type="http://schemas.openxmlformats.org/officeDocument/2006/relationships/externalLinkPath" Target="file:///U:\2-PDD%20and%20material\1-Structured%20Product\20.Capital%20Protected%20Note%20(PPN)\JMC%20Capital%20-%20Structured%20Product%20list%20-%2020240814.xlsx" TargetMode="External"/><Relationship Id="rId1" Type="http://schemas.openxmlformats.org/officeDocument/2006/relationships/externalLinkPath" Target="/2-PDD%20and%20material/1-Structured%20Product/20.Capital%20Protected%20Note%20(PPN)/JMC%20Capital%20-%20Structured%20Product%20list%20-%202024081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W:\2-PDD%20and%20material\1-Structured%20Product\9.ELN-Done\JMC%20Capital%20-%20Structured%20Product%20list%20-%2020240207.xlsx" TargetMode="External"/><Relationship Id="rId1" Type="http://schemas.openxmlformats.org/officeDocument/2006/relationships/externalLinkPath" Target="file:///W:\2-PDD%20and%20material\1-Structured%20Product\9.ELN-Done\JMC%20Capital%20-%20Structured%20Product%20list%20-%2020240207.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W:\2-PDD%20and%20material\1-Structured%20Product\10.KOELN-Done\JMC%20Capital%20-%20Structured%20Product%20list%20-%2020240207.xlsx" TargetMode="External"/><Relationship Id="rId1" Type="http://schemas.openxmlformats.org/officeDocument/2006/relationships/externalLinkPath" Target="file:///W:\2-PDD%20and%20material\1-Structured%20Product\10.KOELN-Done\JMC%20Capital%20-%20Structured%20Product%20list%20-%2020240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Booster"/>
      <sheetName val="PPN"/>
      <sheetName val="Inverse Sharkfin"/>
      <sheetName val="Range Accrual Note"/>
      <sheetName val="Twin-win Note"/>
      <sheetName val="Twinwin Sharkfin"/>
      <sheetName val="H-L CN"/>
      <sheetName val="AMC"/>
      <sheetName val="Partial CPN"/>
      <sheetName val="Sharkfin"/>
      <sheetName val="KOELN"/>
      <sheetName val="ELN"/>
      <sheetName val="FRN"/>
      <sheetName val="Put Warrant"/>
      <sheetName val="Call Warrant"/>
      <sheetName val="DQ"/>
      <sheetName val="AQ"/>
      <sheetName val="Cash Note"/>
      <sheetName val="FCN"/>
      <sheetName val="Disclaimer免责声明"/>
      <sheetName val="Issuer"/>
      <sheetName val="Cc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1">
          <cell r="B1" t="str">
            <v>Issuer</v>
          </cell>
          <cell r="C1" t="str">
            <v>Moody's / S&amp;P / Fitch</v>
          </cell>
          <cell r="D1" t="str">
            <v>Remark</v>
          </cell>
        </row>
        <row r="2">
          <cell r="B2" t="str">
            <v>UBS AG</v>
          </cell>
          <cell r="C2" t="str">
            <v>Aa3  / A+/ AA-</v>
          </cell>
          <cell r="D2">
            <v>3</v>
          </cell>
        </row>
        <row r="3">
          <cell r="B3" t="str">
            <v>Vontobel</v>
          </cell>
          <cell r="C3" t="str">
            <v>A2 /-/ -</v>
          </cell>
          <cell r="D3">
            <v>3</v>
          </cell>
        </row>
        <row r="4">
          <cell r="B4" t="str">
            <v>BNP Paribas</v>
          </cell>
          <cell r="C4" t="str">
            <v>No longer</v>
          </cell>
        </row>
        <row r="5">
          <cell r="B5" t="str">
            <v>Societe Generale</v>
          </cell>
          <cell r="C5" t="str">
            <v xml:space="preserve">A1 / A/ A </v>
          </cell>
          <cell r="D5">
            <v>3</v>
          </cell>
        </row>
        <row r="6">
          <cell r="B6" t="str">
            <v>Goldman Sachs Int</v>
          </cell>
          <cell r="C6" t="str">
            <v xml:space="preserve">A1 / A+/ A+ </v>
          </cell>
          <cell r="D6">
            <v>3</v>
          </cell>
        </row>
        <row r="7">
          <cell r="B7" t="str">
            <v>Citigroup</v>
          </cell>
          <cell r="C7" t="str">
            <v xml:space="preserve">A2 /A/ A+ </v>
          </cell>
          <cell r="D7">
            <v>3</v>
          </cell>
        </row>
        <row r="8">
          <cell r="B8" t="str">
            <v>Morgan Stanley</v>
          </cell>
          <cell r="C8" t="str">
            <v>A1 / A-/ -</v>
          </cell>
          <cell r="D8">
            <v>2</v>
          </cell>
        </row>
        <row r="9">
          <cell r="B9" t="str">
            <v>Citic CLSA</v>
          </cell>
          <cell r="C9" t="str">
            <v>Baa1/BBB+/-</v>
          </cell>
          <cell r="D9">
            <v>4</v>
          </cell>
        </row>
        <row r="10">
          <cell r="B10" t="str">
            <v>Leonteq</v>
          </cell>
          <cell r="C10" t="str">
            <v>- / - / BBB</v>
          </cell>
          <cell r="D10">
            <v>4</v>
          </cell>
        </row>
        <row r="11">
          <cell r="B11" t="str">
            <v>Huatai</v>
          </cell>
        </row>
        <row r="12">
          <cell r="B12" t="str">
            <v>CICC</v>
          </cell>
        </row>
        <row r="13">
          <cell r="B13" t="str">
            <v>HSBC Bank Plc</v>
          </cell>
        </row>
        <row r="14">
          <cell r="B14" t="str">
            <v>Barclays Bank Plc</v>
          </cell>
          <cell r="C14" t="str">
            <v xml:space="preserve">A1/ A+/ A+ </v>
          </cell>
        </row>
        <row r="15">
          <cell r="B15" t="str">
            <v>Nomura</v>
          </cell>
          <cell r="C15" t="str">
            <v>Baa1/BBB+/A-</v>
          </cell>
          <cell r="D15">
            <v>4</v>
          </cell>
        </row>
        <row r="16">
          <cell r="B16" t="str">
            <v>JPM</v>
          </cell>
        </row>
        <row r="17">
          <cell r="B17" t="str">
            <v>Goldman Sachs Fin</v>
          </cell>
          <cell r="C17" t="str">
            <v xml:space="preserve">- / -/ A </v>
          </cell>
          <cell r="D17">
            <v>3</v>
          </cell>
        </row>
        <row r="18">
          <cell r="B18" t="str">
            <v>Deutsche</v>
          </cell>
        </row>
      </sheetData>
      <sheetData sheetId="21">
        <row r="1">
          <cell r="A1" t="str">
            <v>Ccy</v>
          </cell>
          <cell r="B1" t="str">
            <v>Remark</v>
          </cell>
        </row>
        <row r="2">
          <cell r="A2" t="str">
            <v>USD</v>
          </cell>
          <cell r="B2">
            <v>1</v>
          </cell>
        </row>
        <row r="3">
          <cell r="A3" t="str">
            <v>HKD</v>
          </cell>
          <cell r="B3">
            <v>1</v>
          </cell>
        </row>
        <row r="4">
          <cell r="A4" t="str">
            <v>AUD</v>
          </cell>
          <cell r="B4">
            <v>1</v>
          </cell>
        </row>
        <row r="5">
          <cell r="A5" t="str">
            <v>CAD</v>
          </cell>
          <cell r="B5">
            <v>1</v>
          </cell>
        </row>
        <row r="6">
          <cell r="A6" t="str">
            <v>EUR</v>
          </cell>
          <cell r="B6">
            <v>1</v>
          </cell>
        </row>
        <row r="7">
          <cell r="A7" t="str">
            <v>GBP</v>
          </cell>
          <cell r="B7">
            <v>1</v>
          </cell>
        </row>
        <row r="8">
          <cell r="A8" t="str">
            <v>JPY</v>
          </cell>
          <cell r="B8">
            <v>1</v>
          </cell>
        </row>
        <row r="9">
          <cell r="A9" t="str">
            <v>NZD</v>
          </cell>
          <cell r="B9">
            <v>1</v>
          </cell>
        </row>
        <row r="10">
          <cell r="A10" t="str">
            <v>SGD</v>
          </cell>
          <cell r="B10">
            <v>1</v>
          </cell>
        </row>
        <row r="11">
          <cell r="A11" t="str">
            <v>RMB</v>
          </cell>
          <cell r="B11">
            <v>5</v>
          </cell>
        </row>
        <row r="12">
          <cell r="A12" t="str">
            <v>CNY</v>
          </cell>
          <cell r="B12">
            <v>5</v>
          </cell>
        </row>
        <row r="13">
          <cell r="A13" t="str">
            <v>CNH</v>
          </cell>
          <cell r="B13">
            <v>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LN"/>
      <sheetName val="KOELN"/>
      <sheetName val="FRN"/>
      <sheetName val="Put Warrant"/>
      <sheetName val="Call Warrant"/>
      <sheetName val="Decumulator"/>
      <sheetName val="Accumulator"/>
      <sheetName val="Cash Note"/>
      <sheetName val="FCN"/>
      <sheetName val="Disclaimer免责声明"/>
      <sheetName val="Issuer"/>
      <sheetName val="Ccy"/>
    </sheetNames>
    <sheetDataSet>
      <sheetData sheetId="0"/>
      <sheetData sheetId="1"/>
      <sheetData sheetId="2"/>
      <sheetData sheetId="3"/>
      <sheetData sheetId="4"/>
      <sheetData sheetId="5"/>
      <sheetData sheetId="6"/>
      <sheetData sheetId="7"/>
      <sheetData sheetId="8"/>
      <sheetData sheetId="9"/>
      <sheetData sheetId="10">
        <row r="1">
          <cell r="B1" t="str">
            <v>Issuer</v>
          </cell>
          <cell r="C1" t="str">
            <v>Moody's / S&amp;P / Fitch</v>
          </cell>
          <cell r="D1" t="str">
            <v>Remark</v>
          </cell>
        </row>
        <row r="2">
          <cell r="B2" t="str">
            <v>UBS AG</v>
          </cell>
          <cell r="C2" t="str">
            <v>Aa3  / A+/ AA-</v>
          </cell>
          <cell r="D2">
            <v>2</v>
          </cell>
        </row>
        <row r="3">
          <cell r="B3" t="str">
            <v>Vontobel</v>
          </cell>
          <cell r="C3" t="str">
            <v>A2 /-/ -</v>
          </cell>
          <cell r="D3">
            <v>3</v>
          </cell>
        </row>
        <row r="4">
          <cell r="B4" t="str">
            <v>BNP Paribas</v>
          </cell>
          <cell r="C4" t="str">
            <v>No longer</v>
          </cell>
        </row>
        <row r="5">
          <cell r="B5" t="str">
            <v>Societe Generale</v>
          </cell>
          <cell r="C5" t="str">
            <v xml:space="preserve">A1 / A/ A </v>
          </cell>
          <cell r="D5">
            <v>3</v>
          </cell>
        </row>
        <row r="6">
          <cell r="B6" t="str">
            <v>Goldman Sachs Int</v>
          </cell>
          <cell r="C6" t="str">
            <v xml:space="preserve">A1 / A+/ A+ </v>
          </cell>
          <cell r="D6">
            <v>3</v>
          </cell>
        </row>
        <row r="7">
          <cell r="B7" t="str">
            <v>Citigroup</v>
          </cell>
          <cell r="C7" t="str">
            <v xml:space="preserve">A2 /A/ A+ </v>
          </cell>
          <cell r="D7">
            <v>3</v>
          </cell>
        </row>
        <row r="8">
          <cell r="B8" t="str">
            <v>Morgan Stanley</v>
          </cell>
          <cell r="C8" t="str">
            <v>Aa3 / A+/ -</v>
          </cell>
          <cell r="D8">
            <v>2</v>
          </cell>
        </row>
        <row r="9">
          <cell r="B9" t="str">
            <v>Citic CLSA</v>
          </cell>
          <cell r="C9" t="str">
            <v>Baa1/BBB+/-</v>
          </cell>
          <cell r="D9">
            <v>4</v>
          </cell>
        </row>
        <row r="10">
          <cell r="B10" t="str">
            <v>Leonteq</v>
          </cell>
          <cell r="C10" t="str">
            <v>- / - / BBB</v>
          </cell>
          <cell r="D10">
            <v>4</v>
          </cell>
        </row>
        <row r="11">
          <cell r="B11" t="str">
            <v>Huatai</v>
          </cell>
        </row>
        <row r="12">
          <cell r="B12" t="str">
            <v>CICC</v>
          </cell>
        </row>
        <row r="13">
          <cell r="B13" t="str">
            <v>HSBC Bank Plc</v>
          </cell>
        </row>
        <row r="14">
          <cell r="B14" t="str">
            <v>Barclays Bank Plc</v>
          </cell>
          <cell r="C14" t="str">
            <v xml:space="preserve">A1/ A+/ A+ </v>
          </cell>
        </row>
        <row r="15">
          <cell r="B15" t="str">
            <v>Nomura</v>
          </cell>
          <cell r="C15" t="str">
            <v>A3  / A-/ A-</v>
          </cell>
        </row>
        <row r="16">
          <cell r="B16" t="str">
            <v>JPM</v>
          </cell>
        </row>
        <row r="17">
          <cell r="B17" t="str">
            <v>Goldman Sachs Fin</v>
          </cell>
          <cell r="C17" t="str">
            <v xml:space="preserve">- / -/ A </v>
          </cell>
          <cell r="D17">
            <v>3</v>
          </cell>
        </row>
      </sheetData>
      <sheetData sheetId="11">
        <row r="1">
          <cell r="A1" t="str">
            <v>Ccy</v>
          </cell>
          <cell r="B1" t="str">
            <v>Remark</v>
          </cell>
        </row>
        <row r="2">
          <cell r="A2" t="str">
            <v>USD</v>
          </cell>
          <cell r="B2">
            <v>1</v>
          </cell>
        </row>
        <row r="3">
          <cell r="A3" t="str">
            <v>HKD</v>
          </cell>
          <cell r="B3">
            <v>1</v>
          </cell>
        </row>
        <row r="4">
          <cell r="A4" t="str">
            <v>AUD</v>
          </cell>
          <cell r="B4">
            <v>1</v>
          </cell>
        </row>
        <row r="5">
          <cell r="A5" t="str">
            <v>CAD</v>
          </cell>
          <cell r="B5">
            <v>1</v>
          </cell>
        </row>
        <row r="6">
          <cell r="A6" t="str">
            <v>EUR</v>
          </cell>
          <cell r="B6">
            <v>1</v>
          </cell>
        </row>
        <row r="7">
          <cell r="A7" t="str">
            <v>GBP</v>
          </cell>
          <cell r="B7">
            <v>1</v>
          </cell>
        </row>
        <row r="8">
          <cell r="A8" t="str">
            <v>JPY</v>
          </cell>
          <cell r="B8">
            <v>1</v>
          </cell>
        </row>
        <row r="9">
          <cell r="A9" t="str">
            <v>NZD</v>
          </cell>
          <cell r="B9">
            <v>1</v>
          </cell>
        </row>
        <row r="10">
          <cell r="A10" t="str">
            <v>SGD</v>
          </cell>
          <cell r="B10">
            <v>1</v>
          </cell>
        </row>
        <row r="11">
          <cell r="A11" t="str">
            <v>RMB</v>
          </cell>
          <cell r="B11">
            <v>5</v>
          </cell>
        </row>
        <row r="12">
          <cell r="A12" t="str">
            <v>CNY</v>
          </cell>
          <cell r="B12">
            <v>5</v>
          </cell>
        </row>
        <row r="13">
          <cell r="A13" t="str">
            <v>CNH</v>
          </cell>
          <cell r="B13">
            <v>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LN"/>
      <sheetName val="KOELN"/>
      <sheetName val="FRN"/>
      <sheetName val="Put Warrant"/>
      <sheetName val="Call Warrant"/>
      <sheetName val="Decumulator"/>
      <sheetName val="Accumulator"/>
      <sheetName val="Cash Note"/>
      <sheetName val="FCN"/>
      <sheetName val="Disclaimer免责声明"/>
      <sheetName val="Issuer"/>
      <sheetName val="Cc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B1" t="str">
            <v>Issuer</v>
          </cell>
          <cell r="C1" t="str">
            <v>Moody's / S&amp;P / Fitch</v>
          </cell>
          <cell r="D1" t="str">
            <v>Remark</v>
          </cell>
        </row>
        <row r="2">
          <cell r="B2" t="str">
            <v>UBS AG</v>
          </cell>
          <cell r="C2" t="str">
            <v>Aa3  / A+/ AA-</v>
          </cell>
          <cell r="D2">
            <v>2</v>
          </cell>
        </row>
        <row r="3">
          <cell r="B3" t="str">
            <v>Vontobel</v>
          </cell>
          <cell r="C3" t="str">
            <v>A2 /-/ -</v>
          </cell>
          <cell r="D3">
            <v>3</v>
          </cell>
        </row>
        <row r="4">
          <cell r="B4" t="str">
            <v>BNP Paribas</v>
          </cell>
          <cell r="C4" t="str">
            <v>No longer</v>
          </cell>
        </row>
        <row r="5">
          <cell r="B5" t="str">
            <v>Societe Generale</v>
          </cell>
          <cell r="C5" t="str">
            <v xml:space="preserve">A1 / A/ A </v>
          </cell>
          <cell r="D5">
            <v>3</v>
          </cell>
        </row>
        <row r="6">
          <cell r="B6" t="str">
            <v>Goldman Sachs Int</v>
          </cell>
          <cell r="C6" t="str">
            <v xml:space="preserve">A1 / A+/ A+ </v>
          </cell>
          <cell r="D6">
            <v>3</v>
          </cell>
        </row>
        <row r="7">
          <cell r="B7" t="str">
            <v>Citigroup</v>
          </cell>
          <cell r="C7" t="str">
            <v xml:space="preserve">A2 /A/ A+ </v>
          </cell>
          <cell r="D7">
            <v>3</v>
          </cell>
        </row>
        <row r="8">
          <cell r="B8" t="str">
            <v>Morgan Stanley</v>
          </cell>
          <cell r="C8" t="str">
            <v>Aa3 / A+/ -</v>
          </cell>
          <cell r="D8">
            <v>2</v>
          </cell>
        </row>
        <row r="9">
          <cell r="B9" t="str">
            <v>Citic CLSA</v>
          </cell>
          <cell r="C9" t="str">
            <v>Baa1/BBB+/-</v>
          </cell>
          <cell r="D9">
            <v>4</v>
          </cell>
        </row>
        <row r="10">
          <cell r="B10" t="str">
            <v>Leonteq</v>
          </cell>
          <cell r="C10" t="str">
            <v>- / - / BBB</v>
          </cell>
          <cell r="D10">
            <v>4</v>
          </cell>
        </row>
        <row r="11">
          <cell r="B11" t="str">
            <v>Huatai</v>
          </cell>
        </row>
        <row r="12">
          <cell r="B12" t="str">
            <v>CICC</v>
          </cell>
        </row>
        <row r="13">
          <cell r="B13" t="str">
            <v>HSBC Bank Plc</v>
          </cell>
        </row>
        <row r="14">
          <cell r="B14" t="str">
            <v>Barclays Bank Plc</v>
          </cell>
          <cell r="C14" t="str">
            <v xml:space="preserve">A1/ A+/ A+ </v>
          </cell>
        </row>
        <row r="15">
          <cell r="B15" t="str">
            <v>Nomura</v>
          </cell>
          <cell r="C15" t="str">
            <v>A3  / A-/ A-</v>
          </cell>
        </row>
        <row r="16">
          <cell r="B16" t="str">
            <v>JPM</v>
          </cell>
        </row>
        <row r="17">
          <cell r="B17" t="str">
            <v>Goldman Sachs Fin</v>
          </cell>
          <cell r="C17" t="str">
            <v xml:space="preserve">- / -/ A </v>
          </cell>
          <cell r="D17">
            <v>3</v>
          </cell>
        </row>
      </sheetData>
      <sheetData sheetId="11" refreshError="1">
        <row r="1">
          <cell r="A1" t="str">
            <v>Ccy</v>
          </cell>
          <cell r="B1" t="str">
            <v>Remark</v>
          </cell>
        </row>
        <row r="2">
          <cell r="A2" t="str">
            <v>USD</v>
          </cell>
          <cell r="B2">
            <v>1</v>
          </cell>
        </row>
        <row r="3">
          <cell r="A3" t="str">
            <v>HKD</v>
          </cell>
          <cell r="B3">
            <v>1</v>
          </cell>
        </row>
        <row r="4">
          <cell r="A4" t="str">
            <v>AUD</v>
          </cell>
          <cell r="B4">
            <v>1</v>
          </cell>
        </row>
        <row r="5">
          <cell r="A5" t="str">
            <v>CAD</v>
          </cell>
          <cell r="B5">
            <v>1</v>
          </cell>
        </row>
        <row r="6">
          <cell r="A6" t="str">
            <v>EUR</v>
          </cell>
          <cell r="B6">
            <v>1</v>
          </cell>
        </row>
        <row r="7">
          <cell r="A7" t="str">
            <v>GBP</v>
          </cell>
          <cell r="B7">
            <v>1</v>
          </cell>
        </row>
        <row r="8">
          <cell r="A8" t="str">
            <v>JPY</v>
          </cell>
          <cell r="B8">
            <v>1</v>
          </cell>
        </row>
        <row r="9">
          <cell r="A9" t="str">
            <v>NZD</v>
          </cell>
          <cell r="B9">
            <v>1</v>
          </cell>
        </row>
        <row r="10">
          <cell r="A10" t="str">
            <v>SGD</v>
          </cell>
          <cell r="B10">
            <v>1</v>
          </cell>
        </row>
        <row r="11">
          <cell r="A11" t="str">
            <v>RMB</v>
          </cell>
          <cell r="B11">
            <v>5</v>
          </cell>
        </row>
        <row r="12">
          <cell r="A12" t="str">
            <v>CNY</v>
          </cell>
          <cell r="B12">
            <v>5</v>
          </cell>
        </row>
        <row r="13">
          <cell r="A13" t="str">
            <v>CNH</v>
          </cell>
          <cell r="B13">
            <v>5</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A85C6-807E-443B-9495-6F8CE1103158}">
  <dimension ref="A1:AP151"/>
  <sheetViews>
    <sheetView tabSelected="1" workbookViewId="0">
      <selection activeCell="G15" sqref="G15"/>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17.28515625"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 style="13" hidden="1" customWidth="1"/>
    <col min="12" max="12" width="2.28515625" style="13" hidden="1" customWidth="1"/>
    <col min="13" max="13" width="8.42578125" style="13" hidden="1" customWidth="1"/>
    <col min="14" max="14" width="14" style="13" bestFit="1" customWidth="1"/>
    <col min="15" max="42" width="9.140625" style="11"/>
    <col min="43" max="16384" width="9.140625" style="13"/>
  </cols>
  <sheetData>
    <row r="1" spans="2:14" s="11" customFormat="1"/>
    <row r="2" spans="2:14" ht="22.5">
      <c r="B2" s="11"/>
      <c r="C2" s="11"/>
      <c r="D2" s="11"/>
      <c r="E2" s="43" t="s">
        <v>268</v>
      </c>
      <c r="F2" s="11"/>
      <c r="G2" s="11"/>
      <c r="H2" s="11"/>
      <c r="I2" s="11"/>
      <c r="J2" s="11"/>
      <c r="K2" s="11"/>
      <c r="L2" s="11"/>
      <c r="M2" s="11"/>
      <c r="N2" s="11"/>
    </row>
    <row r="3" spans="2:14" ht="20.25">
      <c r="B3" s="11"/>
      <c r="C3" s="11"/>
      <c r="D3" s="11"/>
      <c r="E3" s="12" t="s">
        <v>267</v>
      </c>
      <c r="F3" s="11"/>
      <c r="G3" s="11"/>
      <c r="H3" s="11"/>
      <c r="I3" s="11"/>
      <c r="J3" s="11"/>
      <c r="K3" s="11"/>
      <c r="L3" s="11"/>
      <c r="M3" s="11"/>
      <c r="N3" s="25"/>
    </row>
    <row r="4" spans="2:14" ht="15" thickBot="1">
      <c r="B4" s="11"/>
      <c r="C4" s="11"/>
      <c r="D4" s="11"/>
      <c r="E4" s="11"/>
      <c r="F4" s="11"/>
      <c r="G4" s="11"/>
      <c r="H4" s="11"/>
      <c r="I4" s="11"/>
      <c r="J4" s="11"/>
      <c r="K4" s="11"/>
      <c r="L4" s="11"/>
      <c r="M4" s="11"/>
      <c r="N4" s="11"/>
    </row>
    <row r="5" spans="2:14" ht="45.75" thickBot="1">
      <c r="B5" s="15" t="s">
        <v>0</v>
      </c>
      <c r="C5" s="15" t="s">
        <v>58</v>
      </c>
      <c r="D5" s="15" t="s">
        <v>265</v>
      </c>
      <c r="E5" s="15" t="s">
        <v>266</v>
      </c>
      <c r="F5" s="15" t="s">
        <v>56</v>
      </c>
      <c r="G5" s="15" t="s">
        <v>28</v>
      </c>
      <c r="H5" s="15" t="s">
        <v>60</v>
      </c>
      <c r="I5" s="47" t="s">
        <v>59</v>
      </c>
      <c r="J5" s="15" t="s">
        <v>61</v>
      </c>
      <c r="K5" s="47" t="s">
        <v>62</v>
      </c>
      <c r="L5" s="15" t="s">
        <v>63</v>
      </c>
      <c r="M5" s="15" t="s">
        <v>77</v>
      </c>
      <c r="N5" s="15" t="s">
        <v>79</v>
      </c>
    </row>
    <row r="6" spans="2:14" ht="15" thickBot="1">
      <c r="B6" s="42" t="s">
        <v>269</v>
      </c>
      <c r="C6" s="16">
        <v>5</v>
      </c>
      <c r="D6" s="16" t="s">
        <v>64</v>
      </c>
      <c r="E6" s="16" t="s">
        <v>65</v>
      </c>
      <c r="F6" s="17">
        <v>5</v>
      </c>
      <c r="G6" s="16" t="s">
        <v>52</v>
      </c>
      <c r="H6" s="16" t="str">
        <f>VLOOKUP(G6,Issuer!B:D,2,0)</f>
        <v>Baa1/BBB+/-</v>
      </c>
      <c r="I6" s="17">
        <f>VLOOKUP(G6,Issuer!B:D,3,0)</f>
        <v>4</v>
      </c>
      <c r="J6" s="16">
        <v>12</v>
      </c>
      <c r="K6" s="17">
        <f t="shared" ref="K6:K9" si="0">IF(AND(J6&gt;=0,J6&lt;=12),2,IF(AND(J6&gt;12,J6&lt;=60),3,IF(AND(J6&gt;60,J6&lt;=120),4,IF(AND(J6&gt;120,J6&lt;99999),5,""))))</f>
        <v>2</v>
      </c>
      <c r="L6" s="16">
        <f>MAX(VLOOKUP(D6,Ccy!A:B,2,0),VLOOKUP(E6,Ccy!A:B,2,0))</f>
        <v>1</v>
      </c>
      <c r="M6" s="19">
        <f>C6*0.35+F6*0.25+I6*0.25+K6*0.1+L6*0.05</f>
        <v>4.25</v>
      </c>
      <c r="N6" s="16">
        <f>IF(AND(M6&gt;=1,M6&lt;=1.45),1,IF(AND(M6&gt;1.45,M6&lt;=2.1),2,IF(AND(M6&gt;2.1,M6&lt;=2.95),3,IF(AND(M6&gt;2.95,M6&lt;=3.65),4,IF(AND(M6&gt;3.65,M6&lt;=5),5,"")))))</f>
        <v>5</v>
      </c>
    </row>
    <row r="7" spans="2:14" ht="15" thickBot="1">
      <c r="B7" s="42" t="s">
        <v>269</v>
      </c>
      <c r="C7" s="16">
        <v>5</v>
      </c>
      <c r="D7" s="16" t="s">
        <v>76</v>
      </c>
      <c r="E7" s="16" t="s">
        <v>64</v>
      </c>
      <c r="F7" s="17">
        <v>5</v>
      </c>
      <c r="G7" s="16" t="s">
        <v>29</v>
      </c>
      <c r="H7" s="16" t="str">
        <f>VLOOKUP(G7,Issuer!B:D,2,0)</f>
        <v>Baa1/BBB+/A-</v>
      </c>
      <c r="I7" s="17">
        <f>VLOOKUP(G7,Issuer!B:D,3,0)</f>
        <v>4</v>
      </c>
      <c r="J7" s="16">
        <v>6</v>
      </c>
      <c r="K7" s="17">
        <f t="shared" si="0"/>
        <v>2</v>
      </c>
      <c r="L7" s="16">
        <f>MAX(VLOOKUP(D7,Ccy!A:B,2,0),VLOOKUP(E7,Ccy!A:B,2,0))</f>
        <v>5</v>
      </c>
      <c r="M7" s="19">
        <f>C7*0.35+F7*0.25+I7*0.25+K7*0.1+L7*0.05</f>
        <v>4.45</v>
      </c>
      <c r="N7" s="16">
        <f>IF(AND(M7&gt;=1,M7&lt;=1.45),1,IF(AND(M7&gt;1.45,M7&lt;=2.1),2,IF(AND(M7&gt;2.1,M7&lt;=2.95),3,IF(AND(M7&gt;2.95,M7&lt;=3.65),4,IF(AND(M7&gt;3.65,M7&lt;=5),5,"")))))</f>
        <v>5</v>
      </c>
    </row>
    <row r="8" spans="2:14" ht="15" thickBot="1">
      <c r="B8" s="42" t="s">
        <v>269</v>
      </c>
      <c r="C8" s="16">
        <v>5</v>
      </c>
      <c r="D8" s="16" t="s">
        <v>76</v>
      </c>
      <c r="E8" s="16" t="s">
        <v>65</v>
      </c>
      <c r="F8" s="17">
        <v>5</v>
      </c>
      <c r="G8" s="16" t="s">
        <v>33</v>
      </c>
      <c r="H8" s="16" t="str">
        <f>VLOOKUP(G8,Issuer!B:D,2,0)</f>
        <v>Baa1/BBB+/-</v>
      </c>
      <c r="I8" s="17">
        <f>VLOOKUP(G8,Issuer!B:D,3,0)</f>
        <v>4</v>
      </c>
      <c r="J8" s="16">
        <v>12</v>
      </c>
      <c r="K8" s="17">
        <f t="shared" si="0"/>
        <v>2</v>
      </c>
      <c r="L8" s="16">
        <f>MAX(VLOOKUP(D8,Ccy!A:B,2,0),VLOOKUP(E8,Ccy!A:B,2,0))</f>
        <v>5</v>
      </c>
      <c r="M8" s="19">
        <f>C8*0.35+F8*0.25+I8*0.25+K8*0.1+L8*0.05</f>
        <v>4.45</v>
      </c>
      <c r="N8" s="16">
        <f t="shared" ref="N8:N9" si="1">IF(AND(M8&gt;=1,M8&lt;=1.45),1,IF(AND(M8&gt;1.45,M8&lt;=2.1),2,IF(AND(M8&gt;2.1,M8&lt;=2.95),3,IF(AND(M8&gt;2.95,M8&lt;=3.65),4,IF(AND(M8&gt;3.65,M8&lt;=5),5,"")))))</f>
        <v>5</v>
      </c>
    </row>
    <row r="9" spans="2:14" ht="15" thickBot="1">
      <c r="B9" s="42" t="s">
        <v>269</v>
      </c>
      <c r="C9" s="16">
        <v>5</v>
      </c>
      <c r="D9" s="16" t="s">
        <v>64</v>
      </c>
      <c r="E9" s="16" t="s">
        <v>67</v>
      </c>
      <c r="F9" s="17">
        <v>5</v>
      </c>
      <c r="G9" s="16" t="s">
        <v>32</v>
      </c>
      <c r="H9" s="16" t="str">
        <f>VLOOKUP(G9,Issuer!B:D,2,0)</f>
        <v>A1 / A-/ A+</v>
      </c>
      <c r="I9" s="17">
        <f>VLOOKUP(G9,Issuer!B:D,3,0)</f>
        <v>3</v>
      </c>
      <c r="J9" s="16">
        <v>12</v>
      </c>
      <c r="K9" s="17">
        <f t="shared" si="0"/>
        <v>2</v>
      </c>
      <c r="L9" s="16">
        <f>MAX(VLOOKUP(D9,Ccy!A:B,2,0),VLOOKUP(E9,Ccy!A:B,2,0))</f>
        <v>1</v>
      </c>
      <c r="M9" s="19">
        <f>C9*0.35+F9*0.25+I9*0.25+K9*0.1+L9*0.05</f>
        <v>4</v>
      </c>
      <c r="N9" s="16">
        <f t="shared" si="1"/>
        <v>5</v>
      </c>
    </row>
    <row r="10" spans="2:14" s="11" customFormat="1">
      <c r="B10" s="23"/>
      <c r="C10" s="23"/>
      <c r="D10" s="23"/>
      <c r="E10" s="23"/>
      <c r="F10" s="23"/>
      <c r="G10" s="23"/>
      <c r="H10" s="23"/>
      <c r="I10" s="23"/>
      <c r="J10" s="23"/>
      <c r="K10" s="23"/>
      <c r="L10" s="23"/>
      <c r="N10" s="23"/>
    </row>
    <row r="11" spans="2:14" s="11" customFormat="1">
      <c r="B11" s="23"/>
      <c r="C11" s="23"/>
      <c r="D11" s="23"/>
      <c r="E11" s="23"/>
      <c r="F11" s="23"/>
      <c r="G11" s="23"/>
      <c r="H11" s="23"/>
      <c r="I11" s="23"/>
      <c r="J11" s="23"/>
      <c r="K11" s="23"/>
      <c r="L11" s="23"/>
      <c r="N11" s="23"/>
    </row>
    <row r="12" spans="2:14" s="11" customFormat="1" ht="16.5" customHeight="1">
      <c r="B12" s="23"/>
      <c r="C12" s="23"/>
      <c r="D12" s="23"/>
      <c r="E12" s="23"/>
      <c r="F12" s="23"/>
      <c r="G12" s="23"/>
      <c r="H12" s="23"/>
      <c r="I12" s="23"/>
      <c r="J12" s="24"/>
      <c r="K12" s="24"/>
    </row>
    <row r="13" spans="2:14" s="11" customFormat="1">
      <c r="B13" s="25" t="s">
        <v>156</v>
      </c>
      <c r="C13" s="23"/>
      <c r="D13" s="23"/>
      <c r="E13" s="23"/>
      <c r="F13" s="23"/>
      <c r="G13" s="23"/>
      <c r="H13" s="23"/>
      <c r="I13" s="23"/>
      <c r="J13" s="26"/>
      <c r="K13" s="26"/>
    </row>
    <row r="14" spans="2:14" s="11" customFormat="1">
      <c r="B14" s="25" t="s">
        <v>155</v>
      </c>
      <c r="C14" s="25"/>
    </row>
    <row r="15" spans="2:14" s="11" customFormat="1"/>
    <row r="16" spans="2:14"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sheetData>
  <sheetProtection algorithmName="SHA-512" hashValue="irtu8GNUIsVtaiUkrm2RYo0ZVwx1ZVTq++yzCQh8BULabLSFoLnHT0zh/NKMBoIrEloI5VLdLMZbetVPzlhz3g==" saltValue="jEU6OfSOtunwEa6TlHx+1w=="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73D40-80B4-4FC7-9AAF-BA094A7495FC}">
  <dimension ref="A1:AV210"/>
  <sheetViews>
    <sheetView zoomScale="85" zoomScaleNormal="85" workbookViewId="0">
      <selection activeCell="I17" sqref="I17"/>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12.28515625" style="13" customWidth="1"/>
    <col min="8" max="8" width="20.42578125" style="13" bestFit="1" customWidth="1"/>
    <col min="9" max="9" width="32" style="13"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38" t="s">
        <v>204</v>
      </c>
      <c r="F2" s="11"/>
      <c r="G2" s="11"/>
      <c r="H2" s="11"/>
      <c r="I2" s="11"/>
      <c r="J2" s="11"/>
      <c r="K2" s="11"/>
      <c r="L2" s="11"/>
      <c r="M2" s="11"/>
      <c r="N2" s="11"/>
      <c r="O2" s="11"/>
      <c r="P2" s="11"/>
    </row>
    <row r="3" spans="2:16" ht="20.25">
      <c r="B3" s="11"/>
      <c r="C3" s="11"/>
      <c r="D3" s="11"/>
      <c r="E3" s="12" t="s">
        <v>203</v>
      </c>
      <c r="F3" s="11"/>
      <c r="G3" s="11"/>
      <c r="H3" s="11"/>
      <c r="I3" s="11"/>
      <c r="J3" s="11"/>
      <c r="K3" s="11"/>
      <c r="L3" s="11"/>
      <c r="M3" s="10" t="s">
        <v>140</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58</v>
      </c>
      <c r="D5" s="14" t="s">
        <v>206</v>
      </c>
      <c r="E5" s="14" t="s">
        <v>9</v>
      </c>
      <c r="F5" s="15" t="s">
        <v>56</v>
      </c>
      <c r="G5" s="15" t="s">
        <v>28</v>
      </c>
      <c r="H5" s="15" t="s">
        <v>60</v>
      </c>
      <c r="I5" s="39" t="s">
        <v>211</v>
      </c>
      <c r="J5" s="15" t="s">
        <v>59</v>
      </c>
      <c r="K5" s="39" t="s">
        <v>209</v>
      </c>
      <c r="L5" s="15" t="s">
        <v>62</v>
      </c>
      <c r="M5" s="14" t="s">
        <v>1</v>
      </c>
      <c r="N5" s="15" t="s">
        <v>63</v>
      </c>
      <c r="O5" s="15" t="s">
        <v>77</v>
      </c>
      <c r="P5" s="15" t="s">
        <v>79</v>
      </c>
    </row>
    <row r="6" spans="2:16" s="11" customFormat="1" ht="66.75" thickBot="1">
      <c r="B6" s="16" t="s">
        <v>205</v>
      </c>
      <c r="C6" s="17">
        <v>5</v>
      </c>
      <c r="D6" s="16" t="s">
        <v>207</v>
      </c>
      <c r="E6" s="16" t="s">
        <v>210</v>
      </c>
      <c r="F6" s="17">
        <v>5</v>
      </c>
      <c r="G6" s="16" t="s">
        <v>44</v>
      </c>
      <c r="H6" s="16" t="str">
        <f>VLOOKUP(G6,[2]Issuer!B:D,2,0)</f>
        <v>Aa3  / A+/ AA-</v>
      </c>
      <c r="I6" s="29" t="s">
        <v>212</v>
      </c>
      <c r="J6" s="40">
        <v>5</v>
      </c>
      <c r="K6" s="41" t="s">
        <v>213</v>
      </c>
      <c r="L6" s="17">
        <v>2</v>
      </c>
      <c r="M6" s="16" t="s">
        <v>168</v>
      </c>
      <c r="N6" s="16">
        <f>VLOOKUP(M6,[2]Ccy!A:B,2,0)</f>
        <v>1</v>
      </c>
      <c r="O6" s="19">
        <f>C6*0.35+F6*0.25+J6*0.25+L6*0.1+N6*0.05</f>
        <v>4.5</v>
      </c>
      <c r="P6" s="16">
        <f>IF(AND(O6&gt;=1,O6&lt;=1.45),1,IF(AND(O6&gt;1.45,O6&lt;=2.1),2,IF(AND(O6&gt;2.1,O6&lt;=2.95),3,IF(AND(O6&gt;2.95,O6&lt;=3.65),4,IF(AND(O6&gt;3.65,O6&lt;=5),5,"")))))</f>
        <v>5</v>
      </c>
    </row>
    <row r="7" spans="2:16" s="11" customFormat="1" ht="16.5" customHeight="1">
      <c r="B7" s="23"/>
      <c r="C7" s="23"/>
      <c r="D7" s="23"/>
      <c r="E7" s="23"/>
      <c r="F7" s="23"/>
      <c r="G7" s="23"/>
      <c r="H7" s="23"/>
      <c r="I7" s="23"/>
      <c r="J7" s="23"/>
      <c r="K7" s="24"/>
      <c r="L7" s="24"/>
    </row>
    <row r="8" spans="2:16" s="11" customFormat="1">
      <c r="B8" s="25" t="s">
        <v>156</v>
      </c>
      <c r="C8" s="23"/>
      <c r="D8" s="23"/>
      <c r="E8" s="23"/>
      <c r="F8" s="23"/>
      <c r="G8" s="23"/>
      <c r="H8" s="23"/>
      <c r="I8" s="23"/>
      <c r="J8" s="23"/>
      <c r="K8" s="26"/>
      <c r="L8" s="26"/>
    </row>
    <row r="9" spans="2:16" s="11" customFormat="1"/>
    <row r="10" spans="2:16" s="11" customFormat="1"/>
    <row r="11" spans="2:16" s="11" customFormat="1"/>
    <row r="12" spans="2:16" s="11" customFormat="1"/>
    <row r="13" spans="2:16" s="11" customFormat="1"/>
    <row r="14" spans="2:16" s="11" customFormat="1"/>
    <row r="15" spans="2:16" s="11" customFormat="1"/>
    <row r="16" spans="2:16"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sheetData>
  <sheetProtection algorithmName="SHA-512" hashValue="vMFp2Fa86Ux9UjlYuq5o9YCwsjJ9wJ9aWp+lOZtlaASCkczl0ytjmEIq/hS0lkoOHvUco8R0U4noqp1Tr1KCeQ==" saltValue="NfWlncAYmJpRvvOhmzjLBA==" spinCount="100000" sheet="1" objects="1" scenarios="1"/>
  <phoneticPr fontId="12" type="noConversion"/>
  <hyperlinks>
    <hyperlink ref="M3" location="Disclaimer免责声明!A1" display="Disclaimer免责声明" xr:uid="{7C250136-B68B-4E97-9CB2-799F2A98AF45}"/>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08ADE-32C6-487F-8965-AFE98C577A42}">
  <dimension ref="A1:AV233"/>
  <sheetViews>
    <sheetView topLeftCell="A5" zoomScale="85" zoomScaleNormal="85" workbookViewId="0">
      <selection activeCell="H24" sqref="H24"/>
    </sheetView>
  </sheetViews>
  <sheetFormatPr defaultColWidth="9.140625" defaultRowHeight="14.25"/>
  <cols>
    <col min="1" max="1" width="4.7109375" style="11" customWidth="1"/>
    <col min="2" max="2" width="12.28515625" style="13"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11"/>
      <c r="F2" s="37" t="s">
        <v>181</v>
      </c>
      <c r="G2" s="11"/>
      <c r="H2" s="11"/>
      <c r="I2" s="11"/>
      <c r="J2" s="11"/>
      <c r="K2" s="11"/>
      <c r="L2" s="11"/>
      <c r="M2" s="11"/>
      <c r="N2" s="11"/>
      <c r="O2" s="11"/>
      <c r="P2" s="11"/>
    </row>
    <row r="3" spans="2:16" ht="20.25">
      <c r="B3" s="11"/>
      <c r="C3" s="11"/>
      <c r="D3" s="11"/>
      <c r="E3" s="11"/>
      <c r="F3" s="12" t="s">
        <v>182</v>
      </c>
      <c r="G3" s="11"/>
      <c r="H3" s="11"/>
      <c r="I3" s="11"/>
      <c r="J3" s="11"/>
      <c r="K3" s="11"/>
      <c r="L3" s="11"/>
      <c r="M3" s="10" t="s">
        <v>140</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58</v>
      </c>
      <c r="D5" s="31" t="s">
        <v>180</v>
      </c>
      <c r="E5" s="14" t="s">
        <v>8</v>
      </c>
      <c r="F5" s="14" t="s">
        <v>9</v>
      </c>
      <c r="G5" s="15" t="s">
        <v>56</v>
      </c>
      <c r="H5" s="15" t="s">
        <v>28</v>
      </c>
      <c r="I5" s="15" t="s">
        <v>60</v>
      </c>
      <c r="J5" s="15" t="s">
        <v>59</v>
      </c>
      <c r="K5" s="15" t="s">
        <v>61</v>
      </c>
      <c r="L5" s="15" t="s">
        <v>62</v>
      </c>
      <c r="M5" s="14" t="s">
        <v>1</v>
      </c>
      <c r="N5" s="15" t="s">
        <v>63</v>
      </c>
      <c r="O5" s="15" t="s">
        <v>77</v>
      </c>
      <c r="P5" s="15" t="s">
        <v>79</v>
      </c>
    </row>
    <row r="6" spans="2:16" ht="17.25" thickBot="1">
      <c r="B6" s="33" t="s">
        <v>183</v>
      </c>
      <c r="C6" s="17">
        <v>3</v>
      </c>
      <c r="D6" s="33">
        <v>0.95</v>
      </c>
      <c r="E6" s="16" t="s">
        <v>166</v>
      </c>
      <c r="F6" s="29" t="s">
        <v>167</v>
      </c>
      <c r="G6" s="17">
        <v>5</v>
      </c>
      <c r="H6" s="16" t="s">
        <v>33</v>
      </c>
      <c r="I6" s="16" t="str">
        <f>VLOOKUP(H6,Issuer!B:D,2,0)</f>
        <v>Baa1/BBB+/-</v>
      </c>
      <c r="J6" s="17">
        <f>VLOOKUP(H6,Issuer!B:D,3,0)</f>
        <v>4</v>
      </c>
      <c r="K6" s="16">
        <v>3</v>
      </c>
      <c r="L6" s="17">
        <f>IF(AND(K6&gt;=0,K6&lt;=12),2,IF(AND(K6&gt;12,K6&lt;=60),3,IF(AND(K6&gt;60,K6&lt;=120),4,IF(AND(K6&gt;120,K6&lt;99999),5,""))))</f>
        <v>2</v>
      </c>
      <c r="M6" s="16" t="s">
        <v>168</v>
      </c>
      <c r="N6" s="16">
        <f>VLOOKUP(M6,Ccy!A:B,2,0)</f>
        <v>1</v>
      </c>
      <c r="O6" s="19">
        <f t="shared" ref="O6:O28" si="0">C6*0.35+G6*0.25+J6*0.25+L6*0.1+N6*0.05</f>
        <v>3.55</v>
      </c>
      <c r="P6" s="16">
        <f>IF(AND(O6&gt;=1,O6&lt;=1.45),1,IF(AND(O6&gt;1.45,O6&lt;=2.1),2,IF(AND(O6&gt;2.1,O6&lt;=2.95),3,IF(AND(O6&gt;2.95,O6&lt;=3.65),4,IF(AND(O6&gt;3.65,O6&lt;=5),5,"")))))</f>
        <v>4</v>
      </c>
    </row>
    <row r="7" spans="2:16" ht="15" thickBot="1">
      <c r="B7" s="33" t="s">
        <v>183</v>
      </c>
      <c r="C7" s="17">
        <v>3</v>
      </c>
      <c r="D7" s="33">
        <v>0.95</v>
      </c>
      <c r="E7" s="16" t="s">
        <v>117</v>
      </c>
      <c r="F7" s="16" t="s">
        <v>118</v>
      </c>
      <c r="G7" s="17">
        <v>5</v>
      </c>
      <c r="H7" s="16" t="s">
        <v>32</v>
      </c>
      <c r="I7" s="16" t="str">
        <f>VLOOKUP(H7,Issuer!B:D,2,0)</f>
        <v>A1 / A-/ A+</v>
      </c>
      <c r="J7" s="17">
        <f>VLOOKUP(H7,Issuer!B:D,3,0)</f>
        <v>3</v>
      </c>
      <c r="K7" s="16">
        <v>6</v>
      </c>
      <c r="L7" s="17">
        <f>IF(AND(K7&gt;=0,K7&lt;=12),2,IF(AND(K7&gt;12,K7&lt;=60),3,IF(AND(K7&gt;60,K7&lt;=120),4,IF(AND(K7&gt;120,K7&lt;99999),5,""))))</f>
        <v>2</v>
      </c>
      <c r="M7" s="16" t="s">
        <v>168</v>
      </c>
      <c r="N7" s="16">
        <f>VLOOKUP(M7,Ccy!A:B,2,0)</f>
        <v>1</v>
      </c>
      <c r="O7" s="19">
        <f t="shared" si="0"/>
        <v>3.3</v>
      </c>
      <c r="P7" s="16">
        <f>IF(AND(O7&gt;=1,O7&lt;=1.45),1,IF(AND(O7&gt;1.45,O7&lt;=2.1),2,IF(AND(O7&gt;2.1,O7&lt;=2.95),3,IF(AND(O7&gt;2.95,O7&lt;=3.65),4,IF(AND(O7&gt;3.65,O7&lt;=5),5,"")))))</f>
        <v>4</v>
      </c>
    </row>
    <row r="8" spans="2:16" ht="15" thickBot="1">
      <c r="B8" s="33" t="s">
        <v>183</v>
      </c>
      <c r="C8" s="17">
        <v>3</v>
      </c>
      <c r="D8" s="33">
        <v>0.95</v>
      </c>
      <c r="E8" s="16" t="s">
        <v>117</v>
      </c>
      <c r="F8" s="16" t="s">
        <v>118</v>
      </c>
      <c r="G8" s="17">
        <v>5</v>
      </c>
      <c r="H8" s="16" t="s">
        <v>44</v>
      </c>
      <c r="I8" s="16" t="str">
        <f>VLOOKUP(H8,Issuer!B:D,2,0)</f>
        <v>A2  / A-/ A</v>
      </c>
      <c r="J8" s="17">
        <f>VLOOKUP(H8,Issuer!B:D,3,0)</f>
        <v>3</v>
      </c>
      <c r="K8" s="16">
        <v>6</v>
      </c>
      <c r="L8" s="17">
        <f t="shared" ref="L8:L28" si="1">IF(AND(K8&gt;=0,K8&lt;=12),2,IF(AND(K8&gt;12,K8&lt;=60),3,IF(AND(K8&gt;60,K8&lt;=120),4,IF(AND(K8&gt;120,K8&lt;99999),5,""))))</f>
        <v>2</v>
      </c>
      <c r="M8" s="16" t="s">
        <v>168</v>
      </c>
      <c r="N8" s="16">
        <f>VLOOKUP(M8,Ccy!A:B,2,0)</f>
        <v>1</v>
      </c>
      <c r="O8" s="19">
        <f t="shared" si="0"/>
        <v>3.3</v>
      </c>
      <c r="P8" s="16">
        <f>IF(AND(O8&gt;=1,O8&lt;=1.45),1,IF(AND(O8&gt;1.45,O8&lt;=2.1),2,IF(AND(O8&gt;2.1,O8&lt;=2.95),3,IF(AND(O8&gt;2.95,O8&lt;=3.65),4,IF(AND(O8&gt;3.65,O8&lt;=5),5,"")))))</f>
        <v>4</v>
      </c>
    </row>
    <row r="9" spans="2:16" ht="15" thickBot="1">
      <c r="B9" s="33" t="s">
        <v>183</v>
      </c>
      <c r="C9" s="17">
        <v>3</v>
      </c>
      <c r="D9" s="33">
        <v>0.95</v>
      </c>
      <c r="E9" s="16" t="s">
        <v>117</v>
      </c>
      <c r="F9" s="16" t="s">
        <v>118</v>
      </c>
      <c r="G9" s="17">
        <v>5</v>
      </c>
      <c r="H9" s="16" t="s">
        <v>44</v>
      </c>
      <c r="I9" s="16" t="str">
        <f>VLOOKUP(H9,Issuer!B:D,2,0)</f>
        <v>A2  / A-/ A</v>
      </c>
      <c r="J9" s="17">
        <f>VLOOKUP(H9,Issuer!B:D,3,0)</f>
        <v>3</v>
      </c>
      <c r="K9" s="16">
        <v>12</v>
      </c>
      <c r="L9" s="17">
        <f t="shared" si="1"/>
        <v>2</v>
      </c>
      <c r="M9" s="16" t="s">
        <v>168</v>
      </c>
      <c r="N9" s="16">
        <f>VLOOKUP(M9,Ccy!A:B,2,0)</f>
        <v>1</v>
      </c>
      <c r="O9" s="19">
        <f t="shared" si="0"/>
        <v>3.3</v>
      </c>
      <c r="P9" s="16">
        <f t="shared" ref="P9:P28" si="2">IF(AND(O9&gt;=1,O9&lt;=1.45),1,IF(AND(O9&gt;1.45,O9&lt;=2.1),2,IF(AND(O9&gt;2.1,O9&lt;=2.95),3,IF(AND(O9&gt;2.95,O9&lt;=3.65),4,IF(AND(O9&gt;3.65,O9&lt;=5),5,"")))))</f>
        <v>4</v>
      </c>
    </row>
    <row r="10" spans="2:16" ht="15" thickBot="1">
      <c r="B10" s="34" t="s">
        <v>183</v>
      </c>
      <c r="C10" s="17">
        <v>3</v>
      </c>
      <c r="D10" s="34">
        <v>0.9</v>
      </c>
      <c r="E10" s="20" t="s">
        <v>78</v>
      </c>
      <c r="F10" s="20" t="s">
        <v>81</v>
      </c>
      <c r="G10" s="17">
        <v>5</v>
      </c>
      <c r="H10" s="20" t="s">
        <v>33</v>
      </c>
      <c r="I10" s="20" t="str">
        <f>VLOOKUP(H10,Issuer!B:D,2,0)</f>
        <v>Baa1/BBB+/-</v>
      </c>
      <c r="J10" s="20">
        <f>VLOOKUP(H10,Issuer!B:D,3,0)</f>
        <v>4</v>
      </c>
      <c r="K10" s="20">
        <v>6</v>
      </c>
      <c r="L10" s="20">
        <f t="shared" si="1"/>
        <v>2</v>
      </c>
      <c r="M10" s="20" t="s">
        <v>65</v>
      </c>
      <c r="N10" s="20">
        <f>VLOOKUP(M10,Ccy!A:B,2,0)</f>
        <v>1</v>
      </c>
      <c r="O10" s="22">
        <f t="shared" si="0"/>
        <v>3.55</v>
      </c>
      <c r="P10" s="20">
        <f>IF(AND(O10&gt;=1,O10&lt;=1.45),1,IF(AND(O10&gt;1.45,O10&lt;=2.1),2,IF(AND(O10&gt;2.1,O10&lt;=2.95),3,IF(AND(O10&gt;2.95,O10&lt;=3.65),4,IF(AND(O10&gt;3.65,O10&lt;=5),5,"")))))</f>
        <v>4</v>
      </c>
    </row>
    <row r="11" spans="2:16" ht="15" thickBot="1">
      <c r="B11" s="34" t="s">
        <v>183</v>
      </c>
      <c r="C11" s="17">
        <v>3</v>
      </c>
      <c r="D11" s="34">
        <v>0.9</v>
      </c>
      <c r="E11" s="20" t="s">
        <v>78</v>
      </c>
      <c r="F11" s="20" t="s">
        <v>81</v>
      </c>
      <c r="G11" s="17">
        <v>5</v>
      </c>
      <c r="H11" s="20" t="s">
        <v>33</v>
      </c>
      <c r="I11" s="20" t="str">
        <f>VLOOKUP(H11,Issuer!B:D,2,0)</f>
        <v>Baa1/BBB+/-</v>
      </c>
      <c r="J11" s="20">
        <f>VLOOKUP(H11,Issuer!B:D,3,0)</f>
        <v>4</v>
      </c>
      <c r="K11" s="20">
        <v>12</v>
      </c>
      <c r="L11" s="20">
        <f t="shared" si="1"/>
        <v>2</v>
      </c>
      <c r="M11" s="20" t="s">
        <v>65</v>
      </c>
      <c r="N11" s="20">
        <f>VLOOKUP(M11,Ccy!A:B,2,0)</f>
        <v>1</v>
      </c>
      <c r="O11" s="22">
        <f t="shared" si="0"/>
        <v>3.55</v>
      </c>
      <c r="P11" s="20">
        <f t="shared" si="2"/>
        <v>4</v>
      </c>
    </row>
    <row r="12" spans="2:16" s="11" customFormat="1" ht="15" thickBot="1">
      <c r="B12" s="35" t="s">
        <v>183</v>
      </c>
      <c r="C12" s="17">
        <v>3</v>
      </c>
      <c r="D12" s="35">
        <v>0.9</v>
      </c>
      <c r="E12" s="17" t="s">
        <v>178</v>
      </c>
      <c r="F12" s="17" t="s">
        <v>81</v>
      </c>
      <c r="G12" s="17">
        <v>5</v>
      </c>
      <c r="H12" s="17" t="s">
        <v>33</v>
      </c>
      <c r="I12" s="17" t="str">
        <f>VLOOKUP(H12,Issuer!B:D,2,0)</f>
        <v>Baa1/BBB+/-</v>
      </c>
      <c r="J12" s="27">
        <f>VLOOKUP(H12,Issuer!B:D,3,0)</f>
        <v>4</v>
      </c>
      <c r="K12" s="17">
        <v>6</v>
      </c>
      <c r="L12" s="27">
        <f t="shared" si="1"/>
        <v>2</v>
      </c>
      <c r="M12" s="17" t="s">
        <v>74</v>
      </c>
      <c r="N12" s="27">
        <f>VLOOKUP(M12,Ccy!A:B,2,0)</f>
        <v>5</v>
      </c>
      <c r="O12" s="28">
        <f t="shared" si="0"/>
        <v>3.75</v>
      </c>
      <c r="P12" s="17">
        <f>IF(AND(O12&gt;=1,O12&lt;=1.45),1,IF(AND(O12&gt;1.45,O12&lt;=2.1),2,IF(AND(O12&gt;2.1,O12&lt;=2.95),3,IF(AND(O12&gt;2.95,O12&lt;=3.65),4,IF(AND(O12&gt;3.65,O12&lt;=5),5,"")))))</f>
        <v>5</v>
      </c>
    </row>
    <row r="13" spans="2:16" s="11" customFormat="1" ht="15" thickBot="1">
      <c r="B13" s="35" t="s">
        <v>183</v>
      </c>
      <c r="C13" s="17">
        <v>3</v>
      </c>
      <c r="D13" s="35">
        <v>0.9</v>
      </c>
      <c r="E13" s="17" t="s">
        <v>178</v>
      </c>
      <c r="F13" s="17" t="s">
        <v>81</v>
      </c>
      <c r="G13" s="17">
        <v>5</v>
      </c>
      <c r="H13" s="17" t="s">
        <v>33</v>
      </c>
      <c r="I13" s="17" t="str">
        <f>VLOOKUP(H13,Issuer!B:D,2,0)</f>
        <v>Baa1/BBB+/-</v>
      </c>
      <c r="J13" s="17">
        <f>VLOOKUP(H13,Issuer!B:D,3,0)</f>
        <v>4</v>
      </c>
      <c r="K13" s="17">
        <v>12</v>
      </c>
      <c r="L13" s="17">
        <f t="shared" si="1"/>
        <v>2</v>
      </c>
      <c r="M13" s="17" t="s">
        <v>74</v>
      </c>
      <c r="N13" s="17">
        <f>VLOOKUP(M13,Ccy!A:B,2,0)</f>
        <v>5</v>
      </c>
      <c r="O13" s="19">
        <f t="shared" si="0"/>
        <v>3.75</v>
      </c>
      <c r="P13" s="17">
        <f>IF(AND(O13&gt;=1,O13&lt;=1.45),1,IF(AND(O13&gt;1.45,O13&lt;=2.1),2,IF(AND(O13&gt;2.1,O13&lt;=2.95),3,IF(AND(O13&gt;2.95,O13&lt;=3.65),4,IF(AND(O13&gt;3.65,O13&lt;=5),5,"")))))</f>
        <v>5</v>
      </c>
    </row>
    <row r="14" spans="2:16" s="11" customFormat="1" ht="15" thickBot="1">
      <c r="B14" s="33" t="s">
        <v>183</v>
      </c>
      <c r="C14" s="17">
        <v>3</v>
      </c>
      <c r="D14" s="33">
        <v>0.95</v>
      </c>
      <c r="E14" s="16" t="s">
        <v>11</v>
      </c>
      <c r="F14" s="16" t="s">
        <v>82</v>
      </c>
      <c r="G14" s="17">
        <v>5</v>
      </c>
      <c r="H14" s="16" t="s">
        <v>44</v>
      </c>
      <c r="I14" s="16" t="str">
        <f>VLOOKUP(H14,Issuer!B:D,2,0)</f>
        <v>A2  / A-/ A</v>
      </c>
      <c r="J14" s="17">
        <f>VLOOKUP(H14,Issuer!B:D,3,0)</f>
        <v>3</v>
      </c>
      <c r="K14" s="16">
        <v>6</v>
      </c>
      <c r="L14" s="17">
        <f t="shared" si="1"/>
        <v>2</v>
      </c>
      <c r="M14" s="16" t="s">
        <v>65</v>
      </c>
      <c r="N14" s="16">
        <f>VLOOKUP(M14,Ccy!A:B,2,0)</f>
        <v>1</v>
      </c>
      <c r="O14" s="19">
        <f t="shared" si="0"/>
        <v>3.3</v>
      </c>
      <c r="P14" s="16">
        <f>IF(AND(O14&gt;=1,O14&lt;=1.45),1,IF(AND(O14&gt;1.45,O14&lt;=2.1),2,IF(AND(O14&gt;2.1,O14&lt;=2.95),3,IF(AND(O14&gt;2.95,O14&lt;=3.65),4,IF(AND(O14&gt;3.65,O14&lt;=5),5,"")))))</f>
        <v>4</v>
      </c>
    </row>
    <row r="15" spans="2:16" s="11" customFormat="1" ht="15" thickBot="1">
      <c r="B15" s="33" t="s">
        <v>183</v>
      </c>
      <c r="C15" s="17">
        <v>3</v>
      </c>
      <c r="D15" s="33">
        <v>0.95</v>
      </c>
      <c r="E15" s="16" t="s">
        <v>11</v>
      </c>
      <c r="F15" s="16" t="s">
        <v>82</v>
      </c>
      <c r="G15" s="17">
        <v>5</v>
      </c>
      <c r="H15" s="16" t="s">
        <v>44</v>
      </c>
      <c r="I15" s="16" t="str">
        <f>VLOOKUP(H15,Issuer!B:D,2,0)</f>
        <v>A2  / A-/ A</v>
      </c>
      <c r="J15" s="17">
        <f>VLOOKUP(H15,Issuer!B:D,3,0)</f>
        <v>3</v>
      </c>
      <c r="K15" s="16">
        <v>12</v>
      </c>
      <c r="L15" s="17">
        <f t="shared" si="1"/>
        <v>2</v>
      </c>
      <c r="M15" s="16" t="s">
        <v>65</v>
      </c>
      <c r="N15" s="16">
        <f>VLOOKUP(M15,Ccy!A:B,2,0)</f>
        <v>1</v>
      </c>
      <c r="O15" s="19">
        <f t="shared" si="0"/>
        <v>3.3</v>
      </c>
      <c r="P15" s="16">
        <f t="shared" si="2"/>
        <v>4</v>
      </c>
    </row>
    <row r="16" spans="2:16" s="11" customFormat="1" ht="15" thickBot="1">
      <c r="B16" s="34" t="s">
        <v>183</v>
      </c>
      <c r="C16" s="17">
        <v>3</v>
      </c>
      <c r="D16" s="34">
        <v>0.8</v>
      </c>
      <c r="E16" s="20" t="s">
        <v>11</v>
      </c>
      <c r="F16" s="20" t="s">
        <v>82</v>
      </c>
      <c r="G16" s="17">
        <v>5</v>
      </c>
      <c r="H16" s="20" t="s">
        <v>33</v>
      </c>
      <c r="I16" s="20" t="str">
        <f>VLOOKUP(H16,Issuer!B:D,2,0)</f>
        <v>Baa1/BBB+/-</v>
      </c>
      <c r="J16" s="20">
        <f>VLOOKUP(H16,Issuer!B:D,3,0)</f>
        <v>4</v>
      </c>
      <c r="K16" s="20">
        <v>6</v>
      </c>
      <c r="L16" s="20">
        <f t="shared" si="1"/>
        <v>2</v>
      </c>
      <c r="M16" s="20" t="s">
        <v>65</v>
      </c>
      <c r="N16" s="20">
        <f>VLOOKUP(M16,Ccy!A:B,2,0)</f>
        <v>1</v>
      </c>
      <c r="O16" s="22">
        <f t="shared" si="0"/>
        <v>3.55</v>
      </c>
      <c r="P16" s="20">
        <f>IF(AND(O16&gt;=1,O16&lt;=1.45),1,IF(AND(O16&gt;1.45,O16&lt;=2.1),2,IF(AND(O16&gt;2.1,O16&lt;=2.95),3,IF(AND(O16&gt;2.95,O16&lt;=3.65),4,IF(AND(O16&gt;3.65,O16&lt;=5),5,"")))))</f>
        <v>4</v>
      </c>
    </row>
    <row r="17" spans="2:16" s="11" customFormat="1" ht="15" thickBot="1">
      <c r="B17" s="34" t="s">
        <v>183</v>
      </c>
      <c r="C17" s="17">
        <v>3</v>
      </c>
      <c r="D17" s="34">
        <v>0.8</v>
      </c>
      <c r="E17" s="20" t="s">
        <v>11</v>
      </c>
      <c r="F17" s="20" t="s">
        <v>82</v>
      </c>
      <c r="G17" s="17">
        <v>5</v>
      </c>
      <c r="H17" s="20" t="s">
        <v>33</v>
      </c>
      <c r="I17" s="20" t="str">
        <f>VLOOKUP(H17,Issuer!B:D,2,0)</f>
        <v>Baa1/BBB+/-</v>
      </c>
      <c r="J17" s="20">
        <f>VLOOKUP(H17,Issuer!B:D,3,0)</f>
        <v>4</v>
      </c>
      <c r="K17" s="20">
        <v>12</v>
      </c>
      <c r="L17" s="20">
        <f t="shared" si="1"/>
        <v>2</v>
      </c>
      <c r="M17" s="20" t="s">
        <v>65</v>
      </c>
      <c r="N17" s="20">
        <f>VLOOKUP(M17,Ccy!A:B,2,0)</f>
        <v>1</v>
      </c>
      <c r="O17" s="22">
        <f t="shared" si="0"/>
        <v>3.55</v>
      </c>
      <c r="P17" s="20">
        <f t="shared" si="2"/>
        <v>4</v>
      </c>
    </row>
    <row r="18" spans="2:16" s="11" customFormat="1" ht="15" thickBot="1">
      <c r="B18" s="36" t="s">
        <v>183</v>
      </c>
      <c r="C18" s="17">
        <v>3</v>
      </c>
      <c r="D18" s="36">
        <v>0.8</v>
      </c>
      <c r="E18" s="27" t="s">
        <v>11</v>
      </c>
      <c r="F18" s="27" t="s">
        <v>82</v>
      </c>
      <c r="G18" s="17">
        <v>5</v>
      </c>
      <c r="H18" s="27" t="s">
        <v>33</v>
      </c>
      <c r="I18" s="27" t="str">
        <f>VLOOKUP(H18,Issuer!B:D,2,0)</f>
        <v>Baa1/BBB+/-</v>
      </c>
      <c r="J18" s="27">
        <f>VLOOKUP(H18,Issuer!B:D,3,0)</f>
        <v>4</v>
      </c>
      <c r="K18" s="27">
        <v>6</v>
      </c>
      <c r="L18" s="27">
        <f t="shared" si="1"/>
        <v>2</v>
      </c>
      <c r="M18" s="27" t="s">
        <v>65</v>
      </c>
      <c r="N18" s="27">
        <f>VLOOKUP(M18,Ccy!A:B,2,0)</f>
        <v>1</v>
      </c>
      <c r="O18" s="28">
        <f t="shared" si="0"/>
        <v>3.55</v>
      </c>
      <c r="P18" s="27">
        <f t="shared" si="2"/>
        <v>4</v>
      </c>
    </row>
    <row r="19" spans="2:16" s="11" customFormat="1" ht="15" thickBot="1">
      <c r="B19" s="36" t="s">
        <v>183</v>
      </c>
      <c r="C19" s="17">
        <v>3</v>
      </c>
      <c r="D19" s="36">
        <v>0.8</v>
      </c>
      <c r="E19" s="27" t="s">
        <v>11</v>
      </c>
      <c r="F19" s="27" t="s">
        <v>82</v>
      </c>
      <c r="G19" s="17">
        <v>5</v>
      </c>
      <c r="H19" s="27" t="s">
        <v>33</v>
      </c>
      <c r="I19" s="27" t="str">
        <f>VLOOKUP(H19,Issuer!B:D,2,0)</f>
        <v>Baa1/BBB+/-</v>
      </c>
      <c r="J19" s="27">
        <f>VLOOKUP(H19,Issuer!B:D,3,0)</f>
        <v>4</v>
      </c>
      <c r="K19" s="27">
        <v>12</v>
      </c>
      <c r="L19" s="27">
        <f t="shared" si="1"/>
        <v>2</v>
      </c>
      <c r="M19" s="27" t="s">
        <v>65</v>
      </c>
      <c r="N19" s="27">
        <f>VLOOKUP(M19,Ccy!A:B,2,0)</f>
        <v>1</v>
      </c>
      <c r="O19" s="28">
        <f t="shared" si="0"/>
        <v>3.55</v>
      </c>
      <c r="P19" s="27">
        <f t="shared" si="2"/>
        <v>4</v>
      </c>
    </row>
    <row r="20" spans="2:16" s="11" customFormat="1" ht="15" thickBot="1">
      <c r="B20" s="32" t="s">
        <v>183</v>
      </c>
      <c r="C20" s="17">
        <v>3</v>
      </c>
      <c r="D20" s="32">
        <v>0.85</v>
      </c>
      <c r="E20" s="16" t="s">
        <v>5</v>
      </c>
      <c r="F20" s="16" t="s">
        <v>89</v>
      </c>
      <c r="G20" s="17">
        <v>5</v>
      </c>
      <c r="H20" s="16" t="s">
        <v>41</v>
      </c>
      <c r="I20" s="16" t="str">
        <f>VLOOKUP(H20,Issuer!B:D,2,0)</f>
        <v>- / - / BBB-</v>
      </c>
      <c r="J20" s="17">
        <f>VLOOKUP(H20,Issuer!B:D,3,0)</f>
        <v>4</v>
      </c>
      <c r="K20" s="16">
        <v>12</v>
      </c>
      <c r="L20" s="17">
        <f t="shared" si="1"/>
        <v>2</v>
      </c>
      <c r="M20" s="16" t="s">
        <v>65</v>
      </c>
      <c r="N20" s="16">
        <f>VLOOKUP(M20,Ccy!A:B,2,0)</f>
        <v>1</v>
      </c>
      <c r="O20" s="19">
        <f t="shared" si="0"/>
        <v>3.55</v>
      </c>
      <c r="P20" s="16">
        <f t="shared" si="2"/>
        <v>4</v>
      </c>
    </row>
    <row r="21" spans="2:16" s="11" customFormat="1" ht="15" thickBot="1">
      <c r="B21" s="32" t="s">
        <v>183</v>
      </c>
      <c r="C21" s="17">
        <v>3</v>
      </c>
      <c r="D21" s="32">
        <v>0.85</v>
      </c>
      <c r="E21" s="16" t="s">
        <v>13</v>
      </c>
      <c r="F21" s="16" t="s">
        <v>90</v>
      </c>
      <c r="G21" s="17">
        <v>5</v>
      </c>
      <c r="H21" s="16" t="s">
        <v>41</v>
      </c>
      <c r="I21" s="16" t="str">
        <f>VLOOKUP(H21,Issuer!B:D,2,0)</f>
        <v>- / - / BBB-</v>
      </c>
      <c r="J21" s="17">
        <f>VLOOKUP(H21,Issuer!B:D,3,0)</f>
        <v>4</v>
      </c>
      <c r="K21" s="16">
        <v>12</v>
      </c>
      <c r="L21" s="17">
        <f t="shared" si="1"/>
        <v>2</v>
      </c>
      <c r="M21" s="16" t="s">
        <v>65</v>
      </c>
      <c r="N21" s="16">
        <f>VLOOKUP(M21,Ccy!A:B,2,0)</f>
        <v>1</v>
      </c>
      <c r="O21" s="19">
        <f t="shared" si="0"/>
        <v>3.55</v>
      </c>
      <c r="P21" s="16">
        <f t="shared" si="2"/>
        <v>4</v>
      </c>
    </row>
    <row r="22" spans="2:16" s="11" customFormat="1" ht="15" thickBot="1">
      <c r="B22" s="16" t="s">
        <v>183</v>
      </c>
      <c r="C22" s="17">
        <v>3</v>
      </c>
      <c r="D22" s="32">
        <v>0.85</v>
      </c>
      <c r="E22" s="16" t="s">
        <v>24</v>
      </c>
      <c r="F22" s="16" t="s">
        <v>91</v>
      </c>
      <c r="G22" s="17">
        <v>5</v>
      </c>
      <c r="H22" s="16" t="s">
        <v>41</v>
      </c>
      <c r="I22" s="16" t="str">
        <f>VLOOKUP(H22,Issuer!B:D,2,0)</f>
        <v>- / - / BBB-</v>
      </c>
      <c r="J22" s="17">
        <f>VLOOKUP(H22,Issuer!B:D,3,0)</f>
        <v>4</v>
      </c>
      <c r="K22" s="16">
        <v>12</v>
      </c>
      <c r="L22" s="17">
        <f t="shared" si="1"/>
        <v>2</v>
      </c>
      <c r="M22" s="16" t="s">
        <v>65</v>
      </c>
      <c r="N22" s="16">
        <f>VLOOKUP(M22,Ccy!A:B,2,0)</f>
        <v>1</v>
      </c>
      <c r="O22" s="19">
        <f t="shared" si="0"/>
        <v>3.55</v>
      </c>
      <c r="P22" s="16">
        <f t="shared" si="2"/>
        <v>4</v>
      </c>
    </row>
    <row r="23" spans="2:16" s="11" customFormat="1" ht="15" thickBot="1">
      <c r="B23" s="16" t="s">
        <v>183</v>
      </c>
      <c r="C23" s="17">
        <v>3</v>
      </c>
      <c r="D23" s="32">
        <v>0.85</v>
      </c>
      <c r="E23" s="16" t="s">
        <v>22</v>
      </c>
      <c r="F23" s="16" t="s">
        <v>92</v>
      </c>
      <c r="G23" s="17">
        <v>5</v>
      </c>
      <c r="H23" s="16" t="s">
        <v>41</v>
      </c>
      <c r="I23" s="16" t="str">
        <f>VLOOKUP(H23,Issuer!B:D,2,0)</f>
        <v>- / - / BBB-</v>
      </c>
      <c r="J23" s="17">
        <f>VLOOKUP(H23,Issuer!B:D,3,0)</f>
        <v>4</v>
      </c>
      <c r="K23" s="16">
        <v>12</v>
      </c>
      <c r="L23" s="17">
        <f t="shared" si="1"/>
        <v>2</v>
      </c>
      <c r="M23" s="16" t="s">
        <v>65</v>
      </c>
      <c r="N23" s="16">
        <f>VLOOKUP(M23,Ccy!A:B,2,0)</f>
        <v>1</v>
      </c>
      <c r="O23" s="19">
        <f t="shared" si="0"/>
        <v>3.55</v>
      </c>
      <c r="P23" s="16">
        <f t="shared" si="2"/>
        <v>4</v>
      </c>
    </row>
    <row r="24" spans="2:16" s="11" customFormat="1" ht="15" thickBot="1">
      <c r="B24" s="16" t="s">
        <v>183</v>
      </c>
      <c r="C24" s="17">
        <v>3</v>
      </c>
      <c r="D24" s="32">
        <v>0.85</v>
      </c>
      <c r="E24" s="16" t="s">
        <v>25</v>
      </c>
      <c r="F24" s="16" t="s">
        <v>93</v>
      </c>
      <c r="G24" s="17">
        <v>5</v>
      </c>
      <c r="H24" s="16" t="s">
        <v>41</v>
      </c>
      <c r="I24" s="16" t="str">
        <f>VLOOKUP(H24,Issuer!B:D,2,0)</f>
        <v>- / - / BBB-</v>
      </c>
      <c r="J24" s="17">
        <f>VLOOKUP(H24,Issuer!B:D,3,0)</f>
        <v>4</v>
      </c>
      <c r="K24" s="16">
        <v>12</v>
      </c>
      <c r="L24" s="17">
        <f t="shared" si="1"/>
        <v>2</v>
      </c>
      <c r="M24" s="16" t="s">
        <v>65</v>
      </c>
      <c r="N24" s="16">
        <f>VLOOKUP(M24,Ccy!A:B,2,0)</f>
        <v>1</v>
      </c>
      <c r="O24" s="19">
        <f t="shared" si="0"/>
        <v>3.55</v>
      </c>
      <c r="P24" s="16">
        <f t="shared" si="2"/>
        <v>4</v>
      </c>
    </row>
    <row r="25" spans="2:16" s="11" customFormat="1" ht="15" thickBot="1">
      <c r="B25" s="16" t="s">
        <v>183</v>
      </c>
      <c r="C25" s="17">
        <v>3</v>
      </c>
      <c r="D25" s="32">
        <v>0.85</v>
      </c>
      <c r="E25" s="16" t="s">
        <v>12</v>
      </c>
      <c r="F25" s="16" t="s">
        <v>94</v>
      </c>
      <c r="G25" s="17">
        <v>5</v>
      </c>
      <c r="H25" s="16" t="s">
        <v>31</v>
      </c>
      <c r="I25" s="16" t="str">
        <f>VLOOKUP(H25,Issuer!B:D,2,0)</f>
        <v xml:space="preserve">A1 / A/ A- </v>
      </c>
      <c r="J25" s="17">
        <f>VLOOKUP(H25,Issuer!B:D,3,0)</f>
        <v>3</v>
      </c>
      <c r="K25" s="16">
        <v>12</v>
      </c>
      <c r="L25" s="17">
        <f t="shared" si="1"/>
        <v>2</v>
      </c>
      <c r="M25" s="16" t="s">
        <v>65</v>
      </c>
      <c r="N25" s="16">
        <f>VLOOKUP(M25,Ccy!A:B,2,0)</f>
        <v>1</v>
      </c>
      <c r="O25" s="19">
        <f t="shared" si="0"/>
        <v>3.3</v>
      </c>
      <c r="P25" s="16">
        <f t="shared" si="2"/>
        <v>4</v>
      </c>
    </row>
    <row r="26" spans="2:16" s="11" customFormat="1" ht="16.5" customHeight="1" thickBot="1">
      <c r="B26" s="16" t="s">
        <v>183</v>
      </c>
      <c r="C26" s="17">
        <v>3</v>
      </c>
      <c r="D26" s="32">
        <v>0.85</v>
      </c>
      <c r="E26" s="16" t="s">
        <v>23</v>
      </c>
      <c r="F26" s="16" t="s">
        <v>101</v>
      </c>
      <c r="G26" s="17">
        <v>5</v>
      </c>
      <c r="H26" s="16" t="s">
        <v>41</v>
      </c>
      <c r="I26" s="16" t="str">
        <f>VLOOKUP(H26,Issuer!B:D,2,0)</f>
        <v>- / - / BBB-</v>
      </c>
      <c r="J26" s="17">
        <f>VLOOKUP(H26,Issuer!B:D,3,0)</f>
        <v>4</v>
      </c>
      <c r="K26" s="16">
        <v>12</v>
      </c>
      <c r="L26" s="17">
        <f t="shared" si="1"/>
        <v>2</v>
      </c>
      <c r="M26" s="16" t="s">
        <v>65</v>
      </c>
      <c r="N26" s="16">
        <f>VLOOKUP(M26,Ccy!A:B,2,0)</f>
        <v>1</v>
      </c>
      <c r="O26" s="19">
        <f t="shared" si="0"/>
        <v>3.55</v>
      </c>
      <c r="P26" s="16">
        <f t="shared" si="2"/>
        <v>4</v>
      </c>
    </row>
    <row r="27" spans="2:16" s="11" customFormat="1" ht="16.5" customHeight="1" thickBot="1">
      <c r="B27" s="16" t="s">
        <v>183</v>
      </c>
      <c r="C27" s="17">
        <v>3</v>
      </c>
      <c r="D27" s="32">
        <v>0.85</v>
      </c>
      <c r="E27" s="16" t="s">
        <v>21</v>
      </c>
      <c r="F27" s="16" t="s">
        <v>102</v>
      </c>
      <c r="G27" s="17">
        <v>5</v>
      </c>
      <c r="H27" s="16" t="s">
        <v>41</v>
      </c>
      <c r="I27" s="16" t="str">
        <f>VLOOKUP(H27,Issuer!B:D,2,0)</f>
        <v>- / - / BBB-</v>
      </c>
      <c r="J27" s="17">
        <f>VLOOKUP(H27,Issuer!B:D,3,0)</f>
        <v>4</v>
      </c>
      <c r="K27" s="16">
        <v>12</v>
      </c>
      <c r="L27" s="17">
        <f t="shared" si="1"/>
        <v>2</v>
      </c>
      <c r="M27" s="16" t="s">
        <v>65</v>
      </c>
      <c r="N27" s="16">
        <f>VLOOKUP(M27,Ccy!A:B,2,0)</f>
        <v>1</v>
      </c>
      <c r="O27" s="19">
        <f t="shared" si="0"/>
        <v>3.55</v>
      </c>
      <c r="P27" s="16">
        <f t="shared" si="2"/>
        <v>4</v>
      </c>
    </row>
    <row r="28" spans="2:16" s="11" customFormat="1" ht="16.5" customHeight="1" thickBot="1">
      <c r="B28" s="16" t="s">
        <v>183</v>
      </c>
      <c r="C28" s="17">
        <v>3</v>
      </c>
      <c r="D28" s="32">
        <v>0.85</v>
      </c>
      <c r="E28" s="16" t="s">
        <v>26</v>
      </c>
      <c r="F28" s="16" t="s">
        <v>103</v>
      </c>
      <c r="G28" s="17">
        <v>5</v>
      </c>
      <c r="H28" s="16" t="s">
        <v>41</v>
      </c>
      <c r="I28" s="16" t="str">
        <f>VLOOKUP(H28,Issuer!B:D,2,0)</f>
        <v>- / - / BBB-</v>
      </c>
      <c r="J28" s="17">
        <f>VLOOKUP(H28,Issuer!B:D,3,0)</f>
        <v>4</v>
      </c>
      <c r="K28" s="16">
        <v>24</v>
      </c>
      <c r="L28" s="17">
        <f t="shared" si="1"/>
        <v>3</v>
      </c>
      <c r="M28" s="16" t="s">
        <v>65</v>
      </c>
      <c r="N28" s="16">
        <f>VLOOKUP(M28,Ccy!A:B,2,0)</f>
        <v>1</v>
      </c>
      <c r="O28" s="19">
        <f t="shared" si="0"/>
        <v>3.6499999999999995</v>
      </c>
      <c r="P28" s="16">
        <f t="shared" si="2"/>
        <v>4</v>
      </c>
    </row>
    <row r="29" spans="2:16" s="11" customFormat="1" ht="16.5" customHeight="1">
      <c r="B29" s="23"/>
      <c r="C29" s="23"/>
      <c r="D29" s="23"/>
      <c r="E29" s="23"/>
      <c r="F29" s="23"/>
      <c r="G29" s="23"/>
      <c r="H29" s="23"/>
      <c r="I29" s="23"/>
      <c r="J29" s="23"/>
      <c r="K29" s="24"/>
      <c r="L29" s="24"/>
    </row>
    <row r="30" spans="2:16" s="11" customFormat="1">
      <c r="B30" s="25" t="s">
        <v>156</v>
      </c>
      <c r="C30" s="23"/>
      <c r="D30" s="23"/>
      <c r="E30" s="23"/>
      <c r="F30" s="23"/>
      <c r="G30" s="23"/>
      <c r="H30" s="23"/>
      <c r="I30" s="23"/>
      <c r="J30" s="23"/>
      <c r="K30" s="26"/>
      <c r="L30" s="26"/>
    </row>
    <row r="31" spans="2:16" s="11" customFormat="1">
      <c r="B31" s="25" t="s">
        <v>155</v>
      </c>
      <c r="C31" s="25"/>
      <c r="D31" s="25"/>
    </row>
    <row r="32" spans="2:16"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sheetData>
  <sheetProtection algorithmName="SHA-512" hashValue="nMEMjC1R7b6MZplpBIlQEhOCxyDotnlZnDi1KN3YWDXMCKyANXLoldpxO8o8JTiDZJ5eGNPDw1OAWPEalVXYLA==" saltValue="VeD11xjhAS0R6vSUKmpZ5Q==" spinCount="100000" sheet="1" objects="1" scenarios="1"/>
  <phoneticPr fontId="12" type="noConversion"/>
  <hyperlinks>
    <hyperlink ref="M3" location="Disclaimer免责声明!A1" display="Disclaimer免责声明" xr:uid="{92A12F7E-58F0-4881-B4D4-122D88E9D9B4}"/>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B3638-D12B-4282-843E-06D321E26993}">
  <dimension ref="A1:AV247"/>
  <sheetViews>
    <sheetView zoomScale="85" zoomScaleNormal="85" workbookViewId="0">
      <selection activeCell="H17" sqref="H17"/>
    </sheetView>
  </sheetViews>
  <sheetFormatPr defaultColWidth="9.140625" defaultRowHeight="14.25"/>
  <cols>
    <col min="1" max="1" width="4.7109375" style="11" customWidth="1"/>
    <col min="2" max="2" width="12.28515625" style="13"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11"/>
      <c r="F2" s="37" t="s">
        <v>223</v>
      </c>
      <c r="G2" s="11"/>
      <c r="H2" s="11"/>
      <c r="I2" s="11"/>
      <c r="J2" s="11"/>
      <c r="K2" s="11"/>
      <c r="L2" s="11"/>
      <c r="M2" s="11"/>
      <c r="N2" s="11"/>
      <c r="O2" s="11"/>
      <c r="P2" s="11"/>
    </row>
    <row r="3" spans="2:16" ht="20.25">
      <c r="B3" s="11"/>
      <c r="C3" s="11"/>
      <c r="D3" s="11"/>
      <c r="E3" s="11"/>
      <c r="F3" s="12" t="s">
        <v>176</v>
      </c>
      <c r="G3" s="11"/>
      <c r="H3" s="11"/>
      <c r="I3" s="11"/>
      <c r="J3" s="11"/>
      <c r="K3" s="11"/>
      <c r="L3" s="11"/>
      <c r="M3" s="10" t="s">
        <v>140</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58</v>
      </c>
      <c r="D5" s="31" t="s">
        <v>180</v>
      </c>
      <c r="E5" s="14" t="s">
        <v>8</v>
      </c>
      <c r="F5" s="14" t="s">
        <v>9</v>
      </c>
      <c r="G5" s="15" t="s">
        <v>56</v>
      </c>
      <c r="H5" s="15" t="s">
        <v>28</v>
      </c>
      <c r="I5" s="15" t="s">
        <v>60</v>
      </c>
      <c r="J5" s="15" t="s">
        <v>59</v>
      </c>
      <c r="K5" s="15" t="s">
        <v>61</v>
      </c>
      <c r="L5" s="15" t="s">
        <v>62</v>
      </c>
      <c r="M5" s="14" t="s">
        <v>1</v>
      </c>
      <c r="N5" s="15" t="s">
        <v>63</v>
      </c>
      <c r="O5" s="15" t="s">
        <v>77</v>
      </c>
      <c r="P5" s="15" t="s">
        <v>79</v>
      </c>
    </row>
    <row r="6" spans="2:16" ht="17.25" thickBot="1">
      <c r="B6" s="16" t="s">
        <v>177</v>
      </c>
      <c r="C6" s="17">
        <v>1</v>
      </c>
      <c r="D6" s="33">
        <v>1</v>
      </c>
      <c r="E6" s="16" t="s">
        <v>166</v>
      </c>
      <c r="F6" s="29" t="s">
        <v>167</v>
      </c>
      <c r="G6" s="17">
        <v>5</v>
      </c>
      <c r="H6" s="16" t="s">
        <v>33</v>
      </c>
      <c r="I6" s="16" t="str">
        <f>VLOOKUP(H6,Issuer!B:D,2,0)</f>
        <v>Baa1/BBB+/-</v>
      </c>
      <c r="J6" s="17">
        <f>VLOOKUP(H6,Issuer!B:D,3,0)</f>
        <v>4</v>
      </c>
      <c r="K6" s="16">
        <v>3</v>
      </c>
      <c r="L6" s="17">
        <f>IF(AND(K6&gt;=0,K6&lt;=12),2,IF(AND(K6&gt;12,K6&lt;=60),3,IF(AND(K6&gt;60,K6&lt;=120),4,IF(AND(K6&gt;120,K6&lt;99999),5,""))))</f>
        <v>2</v>
      </c>
      <c r="M6" s="16" t="s">
        <v>168</v>
      </c>
      <c r="N6" s="16">
        <f>VLOOKUP(M6,Ccy!A:B,2,0)</f>
        <v>1</v>
      </c>
      <c r="O6" s="19">
        <f t="shared" ref="O6:O42" si="0">C6*0.35+G6*0.25+J6*0.25+L6*0.1+N6*0.05</f>
        <v>2.85</v>
      </c>
      <c r="P6" s="16">
        <f>IF(AND(O6&gt;=1,O6&lt;=1.45),1,IF(AND(O6&gt;1.45,O6&lt;=2.1),2,IF(AND(O6&gt;2.1,O6&lt;=2.95),3,IF(AND(O6&gt;2.95,O6&lt;=3.65),4,IF(AND(O6&gt;3.65,O6&lt;=5),5,"")))))</f>
        <v>3</v>
      </c>
    </row>
    <row r="7" spans="2:16" ht="15" thickBot="1">
      <c r="B7" s="16" t="s">
        <v>177</v>
      </c>
      <c r="C7" s="17">
        <v>1</v>
      </c>
      <c r="D7" s="33">
        <v>1</v>
      </c>
      <c r="E7" s="16" t="s">
        <v>117</v>
      </c>
      <c r="F7" s="16" t="s">
        <v>118</v>
      </c>
      <c r="G7" s="17">
        <v>5</v>
      </c>
      <c r="H7" s="16" t="s">
        <v>32</v>
      </c>
      <c r="I7" s="16" t="str">
        <f>VLOOKUP(H7,Issuer!B:D,2,0)</f>
        <v>A1 / A-/ A+</v>
      </c>
      <c r="J7" s="17">
        <f>VLOOKUP(H7,Issuer!B:D,3,0)</f>
        <v>3</v>
      </c>
      <c r="K7" s="16">
        <v>6</v>
      </c>
      <c r="L7" s="17">
        <f>IF(AND(K7&gt;=0,K7&lt;=12),2,IF(AND(K7&gt;12,K7&lt;=60),3,IF(AND(K7&gt;60,K7&lt;=120),4,IF(AND(K7&gt;120,K7&lt;99999),5,""))))</f>
        <v>2</v>
      </c>
      <c r="M7" s="16" t="s">
        <v>168</v>
      </c>
      <c r="N7" s="16">
        <f>VLOOKUP(M7,Ccy!A:B,2,0)</f>
        <v>1</v>
      </c>
      <c r="O7" s="19">
        <f t="shared" si="0"/>
        <v>2.6</v>
      </c>
      <c r="P7" s="16">
        <f>IF(AND(O7&gt;=1,O7&lt;=1.45),1,IF(AND(O7&gt;1.45,O7&lt;=2.1),2,IF(AND(O7&gt;2.1,O7&lt;=2.95),3,IF(AND(O7&gt;2.95,O7&lt;=3.65),4,IF(AND(O7&gt;3.65,O7&lt;=5),5,"")))))</f>
        <v>3</v>
      </c>
    </row>
    <row r="8" spans="2:16" ht="15" thickBot="1">
      <c r="B8" s="16" t="s">
        <v>177</v>
      </c>
      <c r="C8" s="17">
        <v>1</v>
      </c>
      <c r="D8" s="33">
        <v>1</v>
      </c>
      <c r="E8" s="16" t="s">
        <v>117</v>
      </c>
      <c r="F8" s="16" t="s">
        <v>118</v>
      </c>
      <c r="G8" s="17">
        <v>5</v>
      </c>
      <c r="H8" s="16" t="s">
        <v>44</v>
      </c>
      <c r="I8" s="16" t="str">
        <f>VLOOKUP(H8,Issuer!B:D,2,0)</f>
        <v>A2  / A-/ A</v>
      </c>
      <c r="J8" s="17">
        <f>VLOOKUP(H8,Issuer!B:D,3,0)</f>
        <v>3</v>
      </c>
      <c r="K8" s="16">
        <v>6</v>
      </c>
      <c r="L8" s="17">
        <f t="shared" ref="L8:L42" si="1">IF(AND(K8&gt;=0,K8&lt;=12),2,IF(AND(K8&gt;12,K8&lt;=60),3,IF(AND(K8&gt;60,K8&lt;=120),4,IF(AND(K8&gt;120,K8&lt;99999),5,""))))</f>
        <v>2</v>
      </c>
      <c r="M8" s="16" t="s">
        <v>168</v>
      </c>
      <c r="N8" s="16">
        <f>VLOOKUP(M8,Ccy!A:B,2,0)</f>
        <v>1</v>
      </c>
      <c r="O8" s="19">
        <f t="shared" si="0"/>
        <v>2.6</v>
      </c>
      <c r="P8" s="16">
        <f>IF(AND(O8&gt;=1,O8&lt;=1.45),1,IF(AND(O8&gt;1.45,O8&lt;=2.1),2,IF(AND(O8&gt;2.1,O8&lt;=2.95),3,IF(AND(O8&gt;2.95,O8&lt;=3.65),4,IF(AND(O8&gt;3.65,O8&lt;=5),5,"")))))</f>
        <v>3</v>
      </c>
    </row>
    <row r="9" spans="2:16" ht="15" thickBot="1">
      <c r="B9" s="16" t="s">
        <v>177</v>
      </c>
      <c r="C9" s="17">
        <v>1</v>
      </c>
      <c r="D9" s="33">
        <v>1</v>
      </c>
      <c r="E9" s="16" t="s">
        <v>117</v>
      </c>
      <c r="F9" s="16" t="s">
        <v>118</v>
      </c>
      <c r="G9" s="17">
        <v>5</v>
      </c>
      <c r="H9" s="16" t="s">
        <v>44</v>
      </c>
      <c r="I9" s="16" t="str">
        <f>VLOOKUP(H9,Issuer!B:D,2,0)</f>
        <v>A2  / A-/ A</v>
      </c>
      <c r="J9" s="17">
        <f>VLOOKUP(H9,Issuer!B:D,3,0)</f>
        <v>3</v>
      </c>
      <c r="K9" s="16">
        <v>12</v>
      </c>
      <c r="L9" s="17">
        <f t="shared" si="1"/>
        <v>2</v>
      </c>
      <c r="M9" s="16" t="s">
        <v>168</v>
      </c>
      <c r="N9" s="16">
        <f>VLOOKUP(M9,Ccy!A:B,2,0)</f>
        <v>1</v>
      </c>
      <c r="O9" s="19">
        <f t="shared" si="0"/>
        <v>2.6</v>
      </c>
      <c r="P9" s="16">
        <f t="shared" ref="P9:P42" si="2">IF(AND(O9&gt;=1,O9&lt;=1.45),1,IF(AND(O9&gt;1.45,O9&lt;=2.1),2,IF(AND(O9&gt;2.1,O9&lt;=2.95),3,IF(AND(O9&gt;2.95,O9&lt;=3.65),4,IF(AND(O9&gt;3.65,O9&lt;=5),5,"")))))</f>
        <v>3</v>
      </c>
    </row>
    <row r="10" spans="2:16" ht="15" thickBot="1">
      <c r="B10" s="20" t="s">
        <v>177</v>
      </c>
      <c r="C10" s="17">
        <v>1</v>
      </c>
      <c r="D10" s="34">
        <v>1</v>
      </c>
      <c r="E10" s="20" t="s">
        <v>78</v>
      </c>
      <c r="F10" s="20" t="s">
        <v>81</v>
      </c>
      <c r="G10" s="17">
        <v>5</v>
      </c>
      <c r="H10" s="20" t="s">
        <v>33</v>
      </c>
      <c r="I10" s="20" t="str">
        <f>VLOOKUP(H10,Issuer!B:D,2,0)</f>
        <v>Baa1/BBB+/-</v>
      </c>
      <c r="J10" s="20">
        <f>VLOOKUP(H10,Issuer!B:D,3,0)</f>
        <v>4</v>
      </c>
      <c r="K10" s="20">
        <v>6</v>
      </c>
      <c r="L10" s="20">
        <f t="shared" si="1"/>
        <v>2</v>
      </c>
      <c r="M10" s="20" t="s">
        <v>65</v>
      </c>
      <c r="N10" s="20">
        <f>VLOOKUP(M10,Ccy!A:B,2,0)</f>
        <v>1</v>
      </c>
      <c r="O10" s="22">
        <f t="shared" si="0"/>
        <v>2.85</v>
      </c>
      <c r="P10" s="20">
        <f>IF(AND(O10&gt;=1,O10&lt;=1.45),1,IF(AND(O10&gt;1.45,O10&lt;=2.1),2,IF(AND(O10&gt;2.1,O10&lt;=2.95),3,IF(AND(O10&gt;2.95,O10&lt;=3.65),4,IF(AND(O10&gt;3.65,O10&lt;=5),5,"")))))</f>
        <v>3</v>
      </c>
    </row>
    <row r="11" spans="2:16" ht="15" thickBot="1">
      <c r="B11" s="20" t="s">
        <v>177</v>
      </c>
      <c r="C11" s="17">
        <v>1</v>
      </c>
      <c r="D11" s="34">
        <v>1</v>
      </c>
      <c r="E11" s="20" t="s">
        <v>78</v>
      </c>
      <c r="F11" s="20" t="s">
        <v>81</v>
      </c>
      <c r="G11" s="17">
        <v>5</v>
      </c>
      <c r="H11" s="20" t="s">
        <v>33</v>
      </c>
      <c r="I11" s="20" t="str">
        <f>VLOOKUP(H11,Issuer!B:D,2,0)</f>
        <v>Baa1/BBB+/-</v>
      </c>
      <c r="J11" s="20">
        <f>VLOOKUP(H11,Issuer!B:D,3,0)</f>
        <v>4</v>
      </c>
      <c r="K11" s="20">
        <v>12</v>
      </c>
      <c r="L11" s="20">
        <f t="shared" si="1"/>
        <v>2</v>
      </c>
      <c r="M11" s="20" t="s">
        <v>65</v>
      </c>
      <c r="N11" s="20">
        <f>VLOOKUP(M11,Ccy!A:B,2,0)</f>
        <v>1</v>
      </c>
      <c r="O11" s="22">
        <f t="shared" si="0"/>
        <v>2.85</v>
      </c>
      <c r="P11" s="20">
        <f t="shared" si="2"/>
        <v>3</v>
      </c>
    </row>
    <row r="12" spans="2:16" s="11" customFormat="1" ht="15" thickBot="1">
      <c r="B12" s="17" t="s">
        <v>177</v>
      </c>
      <c r="C12" s="17">
        <v>1</v>
      </c>
      <c r="D12" s="35">
        <v>1</v>
      </c>
      <c r="E12" s="17" t="s">
        <v>178</v>
      </c>
      <c r="F12" s="17" t="s">
        <v>81</v>
      </c>
      <c r="G12" s="17">
        <v>5</v>
      </c>
      <c r="H12" s="17" t="s">
        <v>33</v>
      </c>
      <c r="I12" s="17" t="str">
        <f>VLOOKUP(H12,Issuer!B:D,2,0)</f>
        <v>Baa1/BBB+/-</v>
      </c>
      <c r="J12" s="27">
        <f>VLOOKUP(H12,Issuer!B:D,3,0)</f>
        <v>4</v>
      </c>
      <c r="K12" s="17">
        <v>6</v>
      </c>
      <c r="L12" s="27">
        <f t="shared" si="1"/>
        <v>2</v>
      </c>
      <c r="M12" s="17" t="s">
        <v>74</v>
      </c>
      <c r="N12" s="27">
        <f>VLOOKUP(M12,Ccy!A:B,2,0)</f>
        <v>5</v>
      </c>
      <c r="O12" s="28">
        <f t="shared" si="0"/>
        <v>3.0500000000000003</v>
      </c>
      <c r="P12" s="17">
        <f>IF(AND(O12&gt;=1,O12&lt;=1.45),1,IF(AND(O12&gt;1.45,O12&lt;=2.1),2,IF(AND(O12&gt;2.1,O12&lt;=2.95),3,IF(AND(O12&gt;2.95,O12&lt;=3.65),4,IF(AND(O12&gt;3.65,O12&lt;=5),5,"")))))</f>
        <v>4</v>
      </c>
    </row>
    <row r="13" spans="2:16" s="11" customFormat="1" ht="15" thickBot="1">
      <c r="B13" s="17" t="s">
        <v>177</v>
      </c>
      <c r="C13" s="17">
        <v>1</v>
      </c>
      <c r="D13" s="35">
        <v>1</v>
      </c>
      <c r="E13" s="17" t="s">
        <v>178</v>
      </c>
      <c r="F13" s="17" t="s">
        <v>81</v>
      </c>
      <c r="G13" s="17">
        <v>5</v>
      </c>
      <c r="H13" s="17" t="s">
        <v>33</v>
      </c>
      <c r="I13" s="17" t="str">
        <f>VLOOKUP(H13,Issuer!B:D,2,0)</f>
        <v>Baa1/BBB+/-</v>
      </c>
      <c r="J13" s="17">
        <f>VLOOKUP(H13,Issuer!B:D,3,0)</f>
        <v>4</v>
      </c>
      <c r="K13" s="17">
        <v>12</v>
      </c>
      <c r="L13" s="17">
        <f t="shared" si="1"/>
        <v>2</v>
      </c>
      <c r="M13" s="17" t="s">
        <v>74</v>
      </c>
      <c r="N13" s="17">
        <f>VLOOKUP(M13,Ccy!A:B,2,0)</f>
        <v>5</v>
      </c>
      <c r="O13" s="19">
        <f t="shared" si="0"/>
        <v>3.0500000000000003</v>
      </c>
      <c r="P13" s="17">
        <f>IF(AND(O13&gt;=1,O13&lt;=1.45),1,IF(AND(O13&gt;1.45,O13&lt;=2.1),2,IF(AND(O13&gt;2.1,O13&lt;=2.95),3,IF(AND(O13&gt;2.95,O13&lt;=3.65),4,IF(AND(O13&gt;3.65,O13&lt;=5),5,"")))))</f>
        <v>4</v>
      </c>
    </row>
    <row r="14" spans="2:16" s="11" customFormat="1" ht="15" thickBot="1">
      <c r="B14" s="16" t="s">
        <v>177</v>
      </c>
      <c r="C14" s="17">
        <v>1</v>
      </c>
      <c r="D14" s="33">
        <v>1</v>
      </c>
      <c r="E14" s="16" t="s">
        <v>11</v>
      </c>
      <c r="F14" s="16" t="s">
        <v>82</v>
      </c>
      <c r="G14" s="17">
        <v>5</v>
      </c>
      <c r="H14" s="16" t="s">
        <v>44</v>
      </c>
      <c r="I14" s="16" t="str">
        <f>VLOOKUP(H14,Issuer!B:D,2,0)</f>
        <v>A2  / A-/ A</v>
      </c>
      <c r="J14" s="17">
        <f>VLOOKUP(H14,Issuer!B:D,3,0)</f>
        <v>3</v>
      </c>
      <c r="K14" s="16">
        <v>6</v>
      </c>
      <c r="L14" s="17">
        <f t="shared" si="1"/>
        <v>2</v>
      </c>
      <c r="M14" s="16" t="s">
        <v>65</v>
      </c>
      <c r="N14" s="16">
        <f>VLOOKUP(M14,Ccy!A:B,2,0)</f>
        <v>1</v>
      </c>
      <c r="O14" s="19">
        <f t="shared" si="0"/>
        <v>2.6</v>
      </c>
      <c r="P14" s="16">
        <f>IF(AND(O14&gt;=1,O14&lt;=1.45),1,IF(AND(O14&gt;1.45,O14&lt;=2.1),2,IF(AND(O14&gt;2.1,O14&lt;=2.95),3,IF(AND(O14&gt;2.95,O14&lt;=3.65),4,IF(AND(O14&gt;3.65,O14&lt;=5),5,"")))))</f>
        <v>3</v>
      </c>
    </row>
    <row r="15" spans="2:16" s="11" customFormat="1" ht="15" thickBot="1">
      <c r="B15" s="16" t="s">
        <v>177</v>
      </c>
      <c r="C15" s="17">
        <v>1</v>
      </c>
      <c r="D15" s="33">
        <v>1</v>
      </c>
      <c r="E15" s="16" t="s">
        <v>11</v>
      </c>
      <c r="F15" s="16" t="s">
        <v>82</v>
      </c>
      <c r="G15" s="17">
        <v>5</v>
      </c>
      <c r="H15" s="16" t="s">
        <v>44</v>
      </c>
      <c r="I15" s="16" t="str">
        <f>VLOOKUP(H15,Issuer!B:D,2,0)</f>
        <v>A2  / A-/ A</v>
      </c>
      <c r="J15" s="17">
        <f>VLOOKUP(H15,Issuer!B:D,3,0)</f>
        <v>3</v>
      </c>
      <c r="K15" s="16">
        <v>12</v>
      </c>
      <c r="L15" s="17">
        <f t="shared" si="1"/>
        <v>2</v>
      </c>
      <c r="M15" s="16" t="s">
        <v>65</v>
      </c>
      <c r="N15" s="16">
        <f>VLOOKUP(M15,Ccy!A:B,2,0)</f>
        <v>1</v>
      </c>
      <c r="O15" s="19">
        <f t="shared" si="0"/>
        <v>2.6</v>
      </c>
      <c r="P15" s="16">
        <f t="shared" si="2"/>
        <v>3</v>
      </c>
    </row>
    <row r="16" spans="2:16" s="11" customFormat="1" ht="15" thickBot="1">
      <c r="B16" s="20" t="s">
        <v>177</v>
      </c>
      <c r="C16" s="17">
        <v>1</v>
      </c>
      <c r="D16" s="34">
        <v>1</v>
      </c>
      <c r="E16" s="20" t="s">
        <v>11</v>
      </c>
      <c r="F16" s="20" t="s">
        <v>82</v>
      </c>
      <c r="G16" s="17">
        <v>5</v>
      </c>
      <c r="H16" s="20" t="s">
        <v>33</v>
      </c>
      <c r="I16" s="20" t="str">
        <f>VLOOKUP(H16,Issuer!B:D,2,0)</f>
        <v>Baa1/BBB+/-</v>
      </c>
      <c r="J16" s="20">
        <f>VLOOKUP(H16,Issuer!B:D,3,0)</f>
        <v>4</v>
      </c>
      <c r="K16" s="20">
        <v>6</v>
      </c>
      <c r="L16" s="20">
        <f t="shared" si="1"/>
        <v>2</v>
      </c>
      <c r="M16" s="20" t="s">
        <v>65</v>
      </c>
      <c r="N16" s="20">
        <f>VLOOKUP(M16,Ccy!A:B,2,0)</f>
        <v>1</v>
      </c>
      <c r="O16" s="22">
        <f t="shared" si="0"/>
        <v>2.85</v>
      </c>
      <c r="P16" s="20">
        <f>IF(AND(O16&gt;=1,O16&lt;=1.45),1,IF(AND(O16&gt;1.45,O16&lt;=2.1),2,IF(AND(O16&gt;2.1,O16&lt;=2.95),3,IF(AND(O16&gt;2.95,O16&lt;=3.65),4,IF(AND(O16&gt;3.65,O16&lt;=5),5,"")))))</f>
        <v>3</v>
      </c>
    </row>
    <row r="17" spans="2:16" s="11" customFormat="1" ht="15" thickBot="1">
      <c r="B17" s="20" t="s">
        <v>177</v>
      </c>
      <c r="C17" s="17">
        <v>1</v>
      </c>
      <c r="D17" s="34">
        <v>1</v>
      </c>
      <c r="E17" s="20" t="s">
        <v>11</v>
      </c>
      <c r="F17" s="20" t="s">
        <v>82</v>
      </c>
      <c r="G17" s="17">
        <v>5</v>
      </c>
      <c r="H17" s="20" t="s">
        <v>33</v>
      </c>
      <c r="I17" s="20" t="str">
        <f>VLOOKUP(H17,Issuer!B:D,2,0)</f>
        <v>Baa1/BBB+/-</v>
      </c>
      <c r="J17" s="20">
        <f>VLOOKUP(H17,Issuer!B:D,3,0)</f>
        <v>4</v>
      </c>
      <c r="K17" s="20">
        <v>12</v>
      </c>
      <c r="L17" s="20">
        <f t="shared" si="1"/>
        <v>2</v>
      </c>
      <c r="M17" s="20" t="s">
        <v>65</v>
      </c>
      <c r="N17" s="20">
        <f>VLOOKUP(M17,Ccy!A:B,2,0)</f>
        <v>1</v>
      </c>
      <c r="O17" s="22">
        <f t="shared" si="0"/>
        <v>2.85</v>
      </c>
      <c r="P17" s="20">
        <f t="shared" si="2"/>
        <v>3</v>
      </c>
    </row>
    <row r="18" spans="2:16" s="11" customFormat="1" ht="15" thickBot="1">
      <c r="B18" s="27" t="s">
        <v>177</v>
      </c>
      <c r="C18" s="17">
        <v>1</v>
      </c>
      <c r="D18" s="36">
        <v>1</v>
      </c>
      <c r="E18" s="27" t="s">
        <v>11</v>
      </c>
      <c r="F18" s="27" t="s">
        <v>82</v>
      </c>
      <c r="G18" s="17">
        <v>5</v>
      </c>
      <c r="H18" s="27" t="s">
        <v>33</v>
      </c>
      <c r="I18" s="27" t="str">
        <f>VLOOKUP(H18,Issuer!B:D,2,0)</f>
        <v>Baa1/BBB+/-</v>
      </c>
      <c r="J18" s="27">
        <f>VLOOKUP(H18,Issuer!B:D,3,0)</f>
        <v>4</v>
      </c>
      <c r="K18" s="27">
        <v>6</v>
      </c>
      <c r="L18" s="27">
        <f t="shared" si="1"/>
        <v>2</v>
      </c>
      <c r="M18" s="27" t="s">
        <v>65</v>
      </c>
      <c r="N18" s="27">
        <f>VLOOKUP(M18,Ccy!A:B,2,0)</f>
        <v>1</v>
      </c>
      <c r="O18" s="28">
        <f t="shared" si="0"/>
        <v>2.85</v>
      </c>
      <c r="P18" s="27">
        <f t="shared" si="2"/>
        <v>3</v>
      </c>
    </row>
    <row r="19" spans="2:16" s="11" customFormat="1" ht="15" thickBot="1">
      <c r="B19" s="27" t="s">
        <v>177</v>
      </c>
      <c r="C19" s="17">
        <v>1</v>
      </c>
      <c r="D19" s="36">
        <v>1</v>
      </c>
      <c r="E19" s="27" t="s">
        <v>11</v>
      </c>
      <c r="F19" s="27" t="s">
        <v>82</v>
      </c>
      <c r="G19" s="17">
        <v>5</v>
      </c>
      <c r="H19" s="27" t="s">
        <v>33</v>
      </c>
      <c r="I19" s="27" t="str">
        <f>VLOOKUP(H19,Issuer!B:D,2,0)</f>
        <v>Baa1/BBB+/-</v>
      </c>
      <c r="J19" s="27">
        <f>VLOOKUP(H19,Issuer!B:D,3,0)</f>
        <v>4</v>
      </c>
      <c r="K19" s="27">
        <v>12</v>
      </c>
      <c r="L19" s="27">
        <f t="shared" si="1"/>
        <v>2</v>
      </c>
      <c r="M19" s="27" t="s">
        <v>65</v>
      </c>
      <c r="N19" s="27">
        <f>VLOOKUP(M19,Ccy!A:B,2,0)</f>
        <v>1</v>
      </c>
      <c r="O19" s="28">
        <f t="shared" si="0"/>
        <v>2.85</v>
      </c>
      <c r="P19" s="27">
        <f t="shared" si="2"/>
        <v>3</v>
      </c>
    </row>
    <row r="20" spans="2:16" s="11" customFormat="1" ht="15" thickBot="1">
      <c r="B20" s="16" t="s">
        <v>177</v>
      </c>
      <c r="C20" s="17">
        <v>1</v>
      </c>
      <c r="D20" s="32">
        <v>1</v>
      </c>
      <c r="E20" s="16" t="s">
        <v>113</v>
      </c>
      <c r="F20" s="16" t="s">
        <v>115</v>
      </c>
      <c r="G20" s="17">
        <v>5</v>
      </c>
      <c r="H20" s="16" t="s">
        <v>44</v>
      </c>
      <c r="I20" s="16" t="str">
        <f>VLOOKUP(H20,Issuer!B:D,2,0)</f>
        <v>A2  / A-/ A</v>
      </c>
      <c r="J20" s="17">
        <f>VLOOKUP(H20,Issuer!B:D,3,0)</f>
        <v>3</v>
      </c>
      <c r="K20" s="16">
        <v>12</v>
      </c>
      <c r="L20" s="17">
        <f t="shared" si="1"/>
        <v>2</v>
      </c>
      <c r="M20" s="16" t="s">
        <v>64</v>
      </c>
      <c r="N20" s="16">
        <f>VLOOKUP(M20,Ccy!A:B,2,0)</f>
        <v>1</v>
      </c>
      <c r="O20" s="19">
        <f t="shared" si="0"/>
        <v>2.6</v>
      </c>
      <c r="P20" s="16">
        <f t="shared" si="2"/>
        <v>3</v>
      </c>
    </row>
    <row r="21" spans="2:16" s="11" customFormat="1" ht="15.75" customHeight="1" thickBot="1">
      <c r="B21" s="16" t="s">
        <v>177</v>
      </c>
      <c r="C21" s="17">
        <v>1</v>
      </c>
      <c r="D21" s="32">
        <v>1</v>
      </c>
      <c r="E21" s="16" t="s">
        <v>117</v>
      </c>
      <c r="F21" s="16" t="s">
        <v>118</v>
      </c>
      <c r="G21" s="16">
        <v>5</v>
      </c>
      <c r="H21" s="16" t="s">
        <v>33</v>
      </c>
      <c r="I21" s="16" t="str">
        <f>VLOOKUP(H21,Issuer!B:D,2,0)</f>
        <v>Baa1/BBB+/-</v>
      </c>
      <c r="J21" s="16">
        <f>VLOOKUP(H21,Issuer!B:D,3,0)</f>
        <v>4</v>
      </c>
      <c r="K21" s="16">
        <v>24</v>
      </c>
      <c r="L21" s="16">
        <f t="shared" si="1"/>
        <v>3</v>
      </c>
      <c r="M21" s="16" t="s">
        <v>64</v>
      </c>
      <c r="N21" s="16">
        <f>VLOOKUP(M21,Ccy!A:B,2,0)</f>
        <v>1</v>
      </c>
      <c r="O21" s="13">
        <f t="shared" si="0"/>
        <v>2.95</v>
      </c>
      <c r="P21" s="16">
        <f t="shared" si="2"/>
        <v>3</v>
      </c>
    </row>
    <row r="22" spans="2:16" s="11" customFormat="1" ht="15" thickBot="1">
      <c r="B22" s="16" t="s">
        <v>177</v>
      </c>
      <c r="C22" s="17">
        <v>1</v>
      </c>
      <c r="D22" s="32">
        <v>1</v>
      </c>
      <c r="E22" s="16" t="s">
        <v>119</v>
      </c>
      <c r="F22" s="16" t="s">
        <v>120</v>
      </c>
      <c r="G22" s="16">
        <v>5</v>
      </c>
      <c r="H22" s="16" t="s">
        <v>44</v>
      </c>
      <c r="I22" s="16" t="str">
        <f>VLOOKUP(H22,Issuer!B:D,2,0)</f>
        <v>A2  / A-/ A</v>
      </c>
      <c r="J22" s="16">
        <f>VLOOKUP(H22,Issuer!B:D,3,0)</f>
        <v>3</v>
      </c>
      <c r="K22" s="16">
        <v>12</v>
      </c>
      <c r="L22" s="16">
        <f t="shared" si="1"/>
        <v>2</v>
      </c>
      <c r="M22" s="16" t="s">
        <v>64</v>
      </c>
      <c r="N22" s="16">
        <f>VLOOKUP(M22,Ccy!A:B,2,0)</f>
        <v>1</v>
      </c>
      <c r="O22" s="13">
        <f t="shared" si="0"/>
        <v>2.6</v>
      </c>
      <c r="P22" s="16">
        <f t="shared" si="2"/>
        <v>3</v>
      </c>
    </row>
    <row r="23" spans="2:16" s="11" customFormat="1" ht="15" thickBot="1">
      <c r="B23" s="16" t="s">
        <v>177</v>
      </c>
      <c r="C23" s="17">
        <v>1</v>
      </c>
      <c r="D23" s="32">
        <v>1</v>
      </c>
      <c r="E23" s="16" t="s">
        <v>121</v>
      </c>
      <c r="F23" s="16" t="s">
        <v>122</v>
      </c>
      <c r="G23" s="16">
        <v>5</v>
      </c>
      <c r="H23" s="16" t="s">
        <v>184</v>
      </c>
      <c r="I23" s="16" t="str">
        <f>VLOOKUP(H23,Issuer!B:D,2,0)</f>
        <v>Baa1/BBB+/-</v>
      </c>
      <c r="J23" s="16">
        <f>VLOOKUP(H23,Issuer!B:D,3,0)</f>
        <v>4</v>
      </c>
      <c r="K23" s="16">
        <v>12</v>
      </c>
      <c r="L23" s="16">
        <f t="shared" si="1"/>
        <v>2</v>
      </c>
      <c r="M23" s="16" t="s">
        <v>64</v>
      </c>
      <c r="N23" s="16">
        <f>VLOOKUP(M23,Ccy!A:B,2,0)</f>
        <v>1</v>
      </c>
      <c r="O23" s="13">
        <f t="shared" si="0"/>
        <v>2.85</v>
      </c>
      <c r="P23" s="16">
        <f t="shared" si="2"/>
        <v>3</v>
      </c>
    </row>
    <row r="24" spans="2:16" s="11" customFormat="1" ht="15" thickBot="1">
      <c r="B24" s="16" t="s">
        <v>177</v>
      </c>
      <c r="C24" s="17">
        <v>1</v>
      </c>
      <c r="D24" s="32">
        <v>1</v>
      </c>
      <c r="E24" s="16" t="s">
        <v>123</v>
      </c>
      <c r="F24" s="16" t="s">
        <v>124</v>
      </c>
      <c r="G24" s="17">
        <v>5</v>
      </c>
      <c r="H24" s="16" t="s">
        <v>44</v>
      </c>
      <c r="I24" s="16" t="str">
        <f>VLOOKUP(H24,Issuer!B:D,2,0)</f>
        <v>A2  / A-/ A</v>
      </c>
      <c r="J24" s="17">
        <f>VLOOKUP(H24,Issuer!B:D,3,0)</f>
        <v>3</v>
      </c>
      <c r="K24" s="16">
        <v>12</v>
      </c>
      <c r="L24" s="17">
        <f t="shared" si="1"/>
        <v>2</v>
      </c>
      <c r="M24" s="16" t="s">
        <v>64</v>
      </c>
      <c r="N24" s="16">
        <f>VLOOKUP(M24,Ccy!A:B,2,0)</f>
        <v>1</v>
      </c>
      <c r="O24" s="19">
        <f t="shared" si="0"/>
        <v>2.6</v>
      </c>
      <c r="P24" s="16">
        <f t="shared" si="2"/>
        <v>3</v>
      </c>
    </row>
    <row r="25" spans="2:16" s="11" customFormat="1" ht="15.75" customHeight="1" thickBot="1">
      <c r="B25" s="16" t="s">
        <v>177</v>
      </c>
      <c r="C25" s="17">
        <v>1</v>
      </c>
      <c r="D25" s="32">
        <v>1</v>
      </c>
      <c r="E25" s="16" t="s">
        <v>125</v>
      </c>
      <c r="F25" s="16" t="s">
        <v>126</v>
      </c>
      <c r="G25" s="16">
        <v>5</v>
      </c>
      <c r="H25" s="16" t="s">
        <v>33</v>
      </c>
      <c r="I25" s="16" t="str">
        <f>VLOOKUP(H25,Issuer!B:D,2,0)</f>
        <v>Baa1/BBB+/-</v>
      </c>
      <c r="J25" s="16">
        <f>VLOOKUP(H25,Issuer!B:D,3,0)</f>
        <v>4</v>
      </c>
      <c r="K25" s="16">
        <v>24</v>
      </c>
      <c r="L25" s="16">
        <f t="shared" si="1"/>
        <v>3</v>
      </c>
      <c r="M25" s="16" t="s">
        <v>64</v>
      </c>
      <c r="N25" s="16">
        <f>VLOOKUP(M25,Ccy!A:B,2,0)</f>
        <v>1</v>
      </c>
      <c r="O25" s="13">
        <f t="shared" si="0"/>
        <v>2.95</v>
      </c>
      <c r="P25" s="16">
        <f t="shared" si="2"/>
        <v>3</v>
      </c>
    </row>
    <row r="26" spans="2:16" s="11" customFormat="1" ht="15" thickBot="1">
      <c r="B26" s="16" t="s">
        <v>177</v>
      </c>
      <c r="C26" s="17">
        <v>1</v>
      </c>
      <c r="D26" s="32">
        <v>1</v>
      </c>
      <c r="E26" s="16" t="s">
        <v>119</v>
      </c>
      <c r="F26" s="16" t="s">
        <v>120</v>
      </c>
      <c r="G26" s="16">
        <v>5</v>
      </c>
      <c r="H26" s="16" t="s">
        <v>44</v>
      </c>
      <c r="I26" s="16" t="str">
        <f>VLOOKUP(H26,Issuer!B:D,2,0)</f>
        <v>A2  / A-/ A</v>
      </c>
      <c r="J26" s="16">
        <f>VLOOKUP(H26,Issuer!B:D,3,0)</f>
        <v>3</v>
      </c>
      <c r="K26" s="16">
        <v>12</v>
      </c>
      <c r="L26" s="16">
        <f t="shared" si="1"/>
        <v>2</v>
      </c>
      <c r="M26" s="16" t="s">
        <v>64</v>
      </c>
      <c r="N26" s="16">
        <f>VLOOKUP(M26,Ccy!A:B,2,0)</f>
        <v>1</v>
      </c>
      <c r="O26" s="13">
        <f t="shared" si="0"/>
        <v>2.6</v>
      </c>
      <c r="P26" s="16">
        <f t="shared" si="2"/>
        <v>3</v>
      </c>
    </row>
    <row r="27" spans="2:16" s="11" customFormat="1" ht="15" thickBot="1">
      <c r="B27" s="16" t="s">
        <v>177</v>
      </c>
      <c r="C27" s="17">
        <v>1</v>
      </c>
      <c r="D27" s="32">
        <v>1</v>
      </c>
      <c r="E27" s="16" t="s">
        <v>127</v>
      </c>
      <c r="F27" s="16" t="s">
        <v>128</v>
      </c>
      <c r="G27" s="16">
        <v>5</v>
      </c>
      <c r="H27" s="16" t="s">
        <v>33</v>
      </c>
      <c r="I27" s="16" t="str">
        <f>VLOOKUP(H27,Issuer!B:D,2,0)</f>
        <v>Baa1/BBB+/-</v>
      </c>
      <c r="J27" s="16">
        <f>VLOOKUP(H27,Issuer!B:D,3,0)</f>
        <v>4</v>
      </c>
      <c r="K27" s="16">
        <v>12</v>
      </c>
      <c r="L27" s="16">
        <f t="shared" si="1"/>
        <v>2</v>
      </c>
      <c r="M27" s="16" t="s">
        <v>64</v>
      </c>
      <c r="N27" s="16">
        <f>VLOOKUP(M27,Ccy!A:B,2,0)</f>
        <v>1</v>
      </c>
      <c r="O27" s="13">
        <f t="shared" si="0"/>
        <v>2.85</v>
      </c>
      <c r="P27" s="16">
        <f t="shared" si="2"/>
        <v>3</v>
      </c>
    </row>
    <row r="28" spans="2:16" s="11" customFormat="1" ht="15" thickBot="1">
      <c r="B28" s="16" t="s">
        <v>177</v>
      </c>
      <c r="C28" s="17">
        <v>1</v>
      </c>
      <c r="D28" s="32">
        <v>1</v>
      </c>
      <c r="E28" s="16" t="s">
        <v>3</v>
      </c>
      <c r="F28" s="16" t="s">
        <v>83</v>
      </c>
      <c r="G28" s="17">
        <v>5</v>
      </c>
      <c r="H28" s="16" t="s">
        <v>30</v>
      </c>
      <c r="I28" s="16" t="str">
        <f>VLOOKUP(H28,Issuer!B:D,2,0)</f>
        <v>A3 /-/ -</v>
      </c>
      <c r="J28" s="17">
        <f>VLOOKUP(H28,Issuer!B:D,3,0)</f>
        <v>3</v>
      </c>
      <c r="K28" s="16">
        <v>12</v>
      </c>
      <c r="L28" s="17">
        <f t="shared" si="1"/>
        <v>2</v>
      </c>
      <c r="M28" s="16" t="s">
        <v>65</v>
      </c>
      <c r="N28" s="16">
        <f>VLOOKUP(M28,Ccy!A:B,2,0)</f>
        <v>1</v>
      </c>
      <c r="O28" s="19">
        <f t="shared" si="0"/>
        <v>2.6</v>
      </c>
      <c r="P28" s="16">
        <f t="shared" si="2"/>
        <v>3</v>
      </c>
    </row>
    <row r="29" spans="2:16" s="11" customFormat="1" ht="15" thickBot="1">
      <c r="B29" s="16" t="s">
        <v>177</v>
      </c>
      <c r="C29" s="17">
        <v>1</v>
      </c>
      <c r="D29" s="32">
        <v>1</v>
      </c>
      <c r="E29" s="16" t="s">
        <v>10</v>
      </c>
      <c r="F29" s="16" t="s">
        <v>84</v>
      </c>
      <c r="G29" s="17">
        <v>5</v>
      </c>
      <c r="H29" s="16" t="s">
        <v>31</v>
      </c>
      <c r="I29" s="16" t="str">
        <f>VLOOKUP(H29,Issuer!B:D,2,0)</f>
        <v xml:space="preserve">A1 / A/ A- </v>
      </c>
      <c r="J29" s="17">
        <f>VLOOKUP(H29,Issuer!B:D,3,0)</f>
        <v>3</v>
      </c>
      <c r="K29" s="16">
        <v>6</v>
      </c>
      <c r="L29" s="17">
        <f t="shared" si="1"/>
        <v>2</v>
      </c>
      <c r="M29" s="16" t="s">
        <v>65</v>
      </c>
      <c r="N29" s="16">
        <f>VLOOKUP(M29,Ccy!A:B,2,0)</f>
        <v>1</v>
      </c>
      <c r="O29" s="19">
        <f t="shared" si="0"/>
        <v>2.6</v>
      </c>
      <c r="P29" s="16">
        <f t="shared" si="2"/>
        <v>3</v>
      </c>
    </row>
    <row r="30" spans="2:16" s="11" customFormat="1" ht="15" thickBot="1">
      <c r="B30" s="16" t="s">
        <v>177</v>
      </c>
      <c r="C30" s="17">
        <v>1</v>
      </c>
      <c r="D30" s="32">
        <v>1</v>
      </c>
      <c r="E30" s="16" t="s">
        <v>7</v>
      </c>
      <c r="F30" s="16" t="s">
        <v>85</v>
      </c>
      <c r="G30" s="17">
        <v>5</v>
      </c>
      <c r="H30" s="16" t="s">
        <v>144</v>
      </c>
      <c r="I30" s="16" t="str">
        <f>VLOOKUP(H30,Issuer!B:D,2,0)</f>
        <v xml:space="preserve">A1 / A+/ A+ </v>
      </c>
      <c r="J30" s="17">
        <f>VLOOKUP(H30,Issuer!B:D,3,0)</f>
        <v>3</v>
      </c>
      <c r="K30" s="16">
        <v>5</v>
      </c>
      <c r="L30" s="17">
        <f t="shared" si="1"/>
        <v>2</v>
      </c>
      <c r="M30" s="16" t="s">
        <v>65</v>
      </c>
      <c r="N30" s="16">
        <f>VLOOKUP(M30,Ccy!A:B,2,0)</f>
        <v>1</v>
      </c>
      <c r="O30" s="19">
        <f t="shared" si="0"/>
        <v>2.6</v>
      </c>
      <c r="P30" s="16">
        <f t="shared" si="2"/>
        <v>3</v>
      </c>
    </row>
    <row r="31" spans="2:16" s="11" customFormat="1" ht="15" thickBot="1">
      <c r="B31" s="16" t="s">
        <v>177</v>
      </c>
      <c r="C31" s="17">
        <v>1</v>
      </c>
      <c r="D31" s="32">
        <v>1</v>
      </c>
      <c r="E31" s="16" t="s">
        <v>4</v>
      </c>
      <c r="F31" s="16" t="s">
        <v>86</v>
      </c>
      <c r="G31" s="17">
        <v>5</v>
      </c>
      <c r="H31" s="16" t="s">
        <v>38</v>
      </c>
      <c r="I31" s="16" t="str">
        <f>VLOOKUP(H31,Issuer!B:D,2,0)</f>
        <v xml:space="preserve">A1 /A+/ A+ </v>
      </c>
      <c r="J31" s="17">
        <f>VLOOKUP(H31,Issuer!B:D,3,0)</f>
        <v>3</v>
      </c>
      <c r="K31" s="16">
        <v>9</v>
      </c>
      <c r="L31" s="17">
        <f t="shared" si="1"/>
        <v>2</v>
      </c>
      <c r="M31" s="16" t="s">
        <v>65</v>
      </c>
      <c r="N31" s="16">
        <f>VLOOKUP(M31,Ccy!A:B,2,0)</f>
        <v>1</v>
      </c>
      <c r="O31" s="19">
        <f t="shared" si="0"/>
        <v>2.6</v>
      </c>
      <c r="P31" s="16">
        <f t="shared" si="2"/>
        <v>3</v>
      </c>
    </row>
    <row r="32" spans="2:16" s="11" customFormat="1" ht="15" thickBot="1">
      <c r="B32" s="16" t="s">
        <v>177</v>
      </c>
      <c r="C32" s="17">
        <v>1</v>
      </c>
      <c r="D32" s="32">
        <v>1</v>
      </c>
      <c r="E32" s="16" t="s">
        <v>17</v>
      </c>
      <c r="F32" s="16" t="s">
        <v>87</v>
      </c>
      <c r="G32" s="17">
        <v>5</v>
      </c>
      <c r="H32" s="16" t="s">
        <v>32</v>
      </c>
      <c r="I32" s="16" t="str">
        <f>VLOOKUP(H32,Issuer!B:D,2,0)</f>
        <v>A1 / A-/ A+</v>
      </c>
      <c r="J32" s="17">
        <f>VLOOKUP(H32,Issuer!B:D,3,0)</f>
        <v>3</v>
      </c>
      <c r="K32" s="16">
        <v>12</v>
      </c>
      <c r="L32" s="17">
        <f t="shared" si="1"/>
        <v>2</v>
      </c>
      <c r="M32" s="16" t="s">
        <v>65</v>
      </c>
      <c r="N32" s="16">
        <f>VLOOKUP(M32,Ccy!A:B,2,0)</f>
        <v>1</v>
      </c>
      <c r="O32" s="19">
        <f t="shared" si="0"/>
        <v>2.6</v>
      </c>
      <c r="P32" s="16">
        <f t="shared" si="2"/>
        <v>3</v>
      </c>
    </row>
    <row r="33" spans="2:16" s="11" customFormat="1" ht="15" thickBot="1">
      <c r="B33" s="16" t="s">
        <v>177</v>
      </c>
      <c r="C33" s="17">
        <v>1</v>
      </c>
      <c r="D33" s="32">
        <v>1</v>
      </c>
      <c r="E33" s="16" t="s">
        <v>14</v>
      </c>
      <c r="F33" s="16" t="s">
        <v>88</v>
      </c>
      <c r="G33" s="17">
        <v>5</v>
      </c>
      <c r="H33" s="16" t="s">
        <v>41</v>
      </c>
      <c r="I33" s="16" t="str">
        <f>VLOOKUP(H33,Issuer!B:D,2,0)</f>
        <v>- / - / BBB-</v>
      </c>
      <c r="J33" s="17">
        <f>VLOOKUP(H33,Issuer!B:D,3,0)</f>
        <v>4</v>
      </c>
      <c r="K33" s="16">
        <v>12</v>
      </c>
      <c r="L33" s="17">
        <f t="shared" si="1"/>
        <v>2</v>
      </c>
      <c r="M33" s="16" t="s">
        <v>65</v>
      </c>
      <c r="N33" s="16">
        <f>VLOOKUP(M33,Ccy!A:B,2,0)</f>
        <v>1</v>
      </c>
      <c r="O33" s="19">
        <f t="shared" si="0"/>
        <v>2.85</v>
      </c>
      <c r="P33" s="16">
        <f t="shared" si="2"/>
        <v>3</v>
      </c>
    </row>
    <row r="34" spans="2:16" s="11" customFormat="1" ht="15" thickBot="1">
      <c r="B34" s="16" t="s">
        <v>177</v>
      </c>
      <c r="C34" s="17">
        <v>1</v>
      </c>
      <c r="D34" s="32">
        <v>1</v>
      </c>
      <c r="E34" s="16" t="s">
        <v>5</v>
      </c>
      <c r="F34" s="16" t="s">
        <v>89</v>
      </c>
      <c r="G34" s="17">
        <v>5</v>
      </c>
      <c r="H34" s="16" t="s">
        <v>41</v>
      </c>
      <c r="I34" s="16" t="str">
        <f>VLOOKUP(H34,Issuer!B:D,2,0)</f>
        <v>- / - / BBB-</v>
      </c>
      <c r="J34" s="17">
        <f>VLOOKUP(H34,Issuer!B:D,3,0)</f>
        <v>4</v>
      </c>
      <c r="K34" s="16">
        <v>24</v>
      </c>
      <c r="L34" s="17">
        <f t="shared" si="1"/>
        <v>3</v>
      </c>
      <c r="M34" s="16" t="s">
        <v>65</v>
      </c>
      <c r="N34" s="16">
        <f>VLOOKUP(M34,Ccy!A:B,2,0)</f>
        <v>1</v>
      </c>
      <c r="O34" s="19">
        <f t="shared" si="0"/>
        <v>2.95</v>
      </c>
      <c r="P34" s="16">
        <f t="shared" si="2"/>
        <v>3</v>
      </c>
    </row>
    <row r="35" spans="2:16" s="11" customFormat="1" ht="15" thickBot="1">
      <c r="B35" s="16" t="s">
        <v>177</v>
      </c>
      <c r="C35" s="17">
        <v>1</v>
      </c>
      <c r="D35" s="32">
        <v>1</v>
      </c>
      <c r="E35" s="16" t="s">
        <v>13</v>
      </c>
      <c r="F35" s="16" t="s">
        <v>90</v>
      </c>
      <c r="G35" s="17">
        <v>5</v>
      </c>
      <c r="H35" s="16" t="s">
        <v>41</v>
      </c>
      <c r="I35" s="16" t="str">
        <f>VLOOKUP(H35,Issuer!B:D,2,0)</f>
        <v>- / - / BBB-</v>
      </c>
      <c r="J35" s="17">
        <f>VLOOKUP(H35,Issuer!B:D,3,0)</f>
        <v>4</v>
      </c>
      <c r="K35" s="16">
        <v>24</v>
      </c>
      <c r="L35" s="17">
        <f t="shared" si="1"/>
        <v>3</v>
      </c>
      <c r="M35" s="16" t="s">
        <v>65</v>
      </c>
      <c r="N35" s="16">
        <f>VLOOKUP(M35,Ccy!A:B,2,0)</f>
        <v>1</v>
      </c>
      <c r="O35" s="19">
        <f t="shared" si="0"/>
        <v>2.95</v>
      </c>
      <c r="P35" s="16">
        <f t="shared" si="2"/>
        <v>3</v>
      </c>
    </row>
    <row r="36" spans="2:16" s="11" customFormat="1" ht="15" thickBot="1">
      <c r="B36" s="16" t="s">
        <v>177</v>
      </c>
      <c r="C36" s="17">
        <v>1</v>
      </c>
      <c r="D36" s="32">
        <v>1</v>
      </c>
      <c r="E36" s="16" t="s">
        <v>24</v>
      </c>
      <c r="F36" s="16" t="s">
        <v>91</v>
      </c>
      <c r="G36" s="17">
        <v>5</v>
      </c>
      <c r="H36" s="16" t="s">
        <v>41</v>
      </c>
      <c r="I36" s="16" t="str">
        <f>VLOOKUP(H36,Issuer!B:D,2,0)</f>
        <v>- / - / BBB-</v>
      </c>
      <c r="J36" s="17">
        <f>VLOOKUP(H36,Issuer!B:D,3,0)</f>
        <v>4</v>
      </c>
      <c r="K36" s="16">
        <v>24</v>
      </c>
      <c r="L36" s="17">
        <f t="shared" si="1"/>
        <v>3</v>
      </c>
      <c r="M36" s="16" t="s">
        <v>65</v>
      </c>
      <c r="N36" s="16">
        <f>VLOOKUP(M36,Ccy!A:B,2,0)</f>
        <v>1</v>
      </c>
      <c r="O36" s="19">
        <f t="shared" si="0"/>
        <v>2.95</v>
      </c>
      <c r="P36" s="16">
        <f t="shared" si="2"/>
        <v>3</v>
      </c>
    </row>
    <row r="37" spans="2:16" s="11" customFormat="1" ht="15" thickBot="1">
      <c r="B37" s="16" t="s">
        <v>177</v>
      </c>
      <c r="C37" s="17">
        <v>1</v>
      </c>
      <c r="D37" s="32">
        <v>1</v>
      </c>
      <c r="E37" s="16" t="s">
        <v>22</v>
      </c>
      <c r="F37" s="16" t="s">
        <v>92</v>
      </c>
      <c r="G37" s="17">
        <v>5</v>
      </c>
      <c r="H37" s="16" t="s">
        <v>41</v>
      </c>
      <c r="I37" s="16" t="str">
        <f>VLOOKUP(H37,Issuer!B:D,2,0)</f>
        <v>- / - / BBB-</v>
      </c>
      <c r="J37" s="17">
        <f>VLOOKUP(H37,Issuer!B:D,3,0)</f>
        <v>4</v>
      </c>
      <c r="K37" s="16">
        <v>24</v>
      </c>
      <c r="L37" s="17">
        <f t="shared" si="1"/>
        <v>3</v>
      </c>
      <c r="M37" s="16" t="s">
        <v>65</v>
      </c>
      <c r="N37" s="16">
        <f>VLOOKUP(M37,Ccy!A:B,2,0)</f>
        <v>1</v>
      </c>
      <c r="O37" s="19">
        <f t="shared" si="0"/>
        <v>2.95</v>
      </c>
      <c r="P37" s="16">
        <f t="shared" si="2"/>
        <v>3</v>
      </c>
    </row>
    <row r="38" spans="2:16" s="11" customFormat="1" ht="15" thickBot="1">
      <c r="B38" s="16" t="s">
        <v>177</v>
      </c>
      <c r="C38" s="17">
        <v>1</v>
      </c>
      <c r="D38" s="32">
        <v>1</v>
      </c>
      <c r="E38" s="16" t="s">
        <v>25</v>
      </c>
      <c r="F38" s="16" t="s">
        <v>93</v>
      </c>
      <c r="G38" s="17">
        <v>5</v>
      </c>
      <c r="H38" s="16" t="s">
        <v>41</v>
      </c>
      <c r="I38" s="16" t="str">
        <f>VLOOKUP(H38,Issuer!B:D,2,0)</f>
        <v>- / - / BBB-</v>
      </c>
      <c r="J38" s="17">
        <f>VLOOKUP(H38,Issuer!B:D,3,0)</f>
        <v>4</v>
      </c>
      <c r="K38" s="16">
        <v>24</v>
      </c>
      <c r="L38" s="17">
        <f t="shared" si="1"/>
        <v>3</v>
      </c>
      <c r="M38" s="16" t="s">
        <v>65</v>
      </c>
      <c r="N38" s="16">
        <f>VLOOKUP(M38,Ccy!A:B,2,0)</f>
        <v>1</v>
      </c>
      <c r="O38" s="19">
        <f t="shared" si="0"/>
        <v>2.95</v>
      </c>
      <c r="P38" s="16">
        <f t="shared" si="2"/>
        <v>3</v>
      </c>
    </row>
    <row r="39" spans="2:16" s="11" customFormat="1" ht="15" thickBot="1">
      <c r="B39" s="16" t="s">
        <v>177</v>
      </c>
      <c r="C39" s="17">
        <v>1</v>
      </c>
      <c r="D39" s="32">
        <v>1</v>
      </c>
      <c r="E39" s="16" t="s">
        <v>12</v>
      </c>
      <c r="F39" s="16" t="s">
        <v>94</v>
      </c>
      <c r="G39" s="17">
        <v>5</v>
      </c>
      <c r="H39" s="16" t="s">
        <v>31</v>
      </c>
      <c r="I39" s="16" t="str">
        <f>VLOOKUP(H39,Issuer!B:D,2,0)</f>
        <v xml:space="preserve">A1 / A/ A- </v>
      </c>
      <c r="J39" s="17">
        <f>VLOOKUP(H39,Issuer!B:D,3,0)</f>
        <v>3</v>
      </c>
      <c r="K39" s="16">
        <v>12</v>
      </c>
      <c r="L39" s="17">
        <f t="shared" si="1"/>
        <v>2</v>
      </c>
      <c r="M39" s="16" t="s">
        <v>65</v>
      </c>
      <c r="N39" s="16">
        <f>VLOOKUP(M39,Ccy!A:B,2,0)</f>
        <v>1</v>
      </c>
      <c r="O39" s="19">
        <f t="shared" si="0"/>
        <v>2.6</v>
      </c>
      <c r="P39" s="16">
        <f t="shared" si="2"/>
        <v>3</v>
      </c>
    </row>
    <row r="40" spans="2:16" s="11" customFormat="1" ht="16.5" customHeight="1" thickBot="1">
      <c r="B40" s="16" t="s">
        <v>177</v>
      </c>
      <c r="C40" s="17">
        <v>1</v>
      </c>
      <c r="D40" s="32">
        <v>1</v>
      </c>
      <c r="E40" s="16" t="s">
        <v>23</v>
      </c>
      <c r="F40" s="16" t="s">
        <v>101</v>
      </c>
      <c r="G40" s="17">
        <v>5</v>
      </c>
      <c r="H40" s="16" t="s">
        <v>41</v>
      </c>
      <c r="I40" s="16" t="str">
        <f>VLOOKUP(H40,Issuer!B:D,2,0)</f>
        <v>- / - / BBB-</v>
      </c>
      <c r="J40" s="17">
        <f>VLOOKUP(H40,Issuer!B:D,3,0)</f>
        <v>4</v>
      </c>
      <c r="K40" s="16">
        <v>24</v>
      </c>
      <c r="L40" s="17">
        <f t="shared" si="1"/>
        <v>3</v>
      </c>
      <c r="M40" s="16" t="s">
        <v>65</v>
      </c>
      <c r="N40" s="16">
        <f>VLOOKUP(M40,Ccy!A:B,2,0)</f>
        <v>1</v>
      </c>
      <c r="O40" s="19">
        <f t="shared" si="0"/>
        <v>2.95</v>
      </c>
      <c r="P40" s="16">
        <f t="shared" si="2"/>
        <v>3</v>
      </c>
    </row>
    <row r="41" spans="2:16" s="11" customFormat="1" ht="16.5" customHeight="1" thickBot="1">
      <c r="B41" s="16" t="s">
        <v>177</v>
      </c>
      <c r="C41" s="17">
        <v>1</v>
      </c>
      <c r="D41" s="32">
        <v>1</v>
      </c>
      <c r="E41" s="16" t="s">
        <v>21</v>
      </c>
      <c r="F41" s="16" t="s">
        <v>102</v>
      </c>
      <c r="G41" s="17">
        <v>5</v>
      </c>
      <c r="H41" s="16" t="s">
        <v>41</v>
      </c>
      <c r="I41" s="16" t="str">
        <f>VLOOKUP(H41,Issuer!B:D,2,0)</f>
        <v>- / - / BBB-</v>
      </c>
      <c r="J41" s="17">
        <f>VLOOKUP(H41,Issuer!B:D,3,0)</f>
        <v>4</v>
      </c>
      <c r="K41" s="16">
        <v>24</v>
      </c>
      <c r="L41" s="17">
        <f t="shared" si="1"/>
        <v>3</v>
      </c>
      <c r="M41" s="16" t="s">
        <v>65</v>
      </c>
      <c r="N41" s="16">
        <f>VLOOKUP(M41,Ccy!A:B,2,0)</f>
        <v>1</v>
      </c>
      <c r="O41" s="19">
        <f t="shared" si="0"/>
        <v>2.95</v>
      </c>
      <c r="P41" s="16">
        <f t="shared" si="2"/>
        <v>3</v>
      </c>
    </row>
    <row r="42" spans="2:16" s="11" customFormat="1" ht="16.5" customHeight="1" thickBot="1">
      <c r="B42" s="16" t="s">
        <v>177</v>
      </c>
      <c r="C42" s="17">
        <v>1</v>
      </c>
      <c r="D42" s="32">
        <v>1</v>
      </c>
      <c r="E42" s="16" t="s">
        <v>26</v>
      </c>
      <c r="F42" s="16" t="s">
        <v>103</v>
      </c>
      <c r="G42" s="17">
        <v>5</v>
      </c>
      <c r="H42" s="16" t="s">
        <v>41</v>
      </c>
      <c r="I42" s="16" t="str">
        <f>VLOOKUP(H42,Issuer!B:D,2,0)</f>
        <v>- / - / BBB-</v>
      </c>
      <c r="J42" s="17">
        <f>VLOOKUP(H42,Issuer!B:D,3,0)</f>
        <v>4</v>
      </c>
      <c r="K42" s="16">
        <v>24</v>
      </c>
      <c r="L42" s="17">
        <f t="shared" si="1"/>
        <v>3</v>
      </c>
      <c r="M42" s="16" t="s">
        <v>65</v>
      </c>
      <c r="N42" s="16">
        <f>VLOOKUP(M42,Ccy!A:B,2,0)</f>
        <v>1</v>
      </c>
      <c r="O42" s="19">
        <f t="shared" si="0"/>
        <v>2.95</v>
      </c>
      <c r="P42" s="16">
        <f t="shared" si="2"/>
        <v>3</v>
      </c>
    </row>
    <row r="43" spans="2:16" s="11" customFormat="1" ht="16.5" customHeight="1">
      <c r="B43" s="23"/>
      <c r="C43" s="23"/>
      <c r="D43" s="23"/>
      <c r="E43" s="23"/>
      <c r="F43" s="23"/>
      <c r="G43" s="23"/>
      <c r="H43" s="23"/>
      <c r="I43" s="23"/>
      <c r="J43" s="23"/>
      <c r="K43" s="24"/>
      <c r="L43" s="24"/>
    </row>
    <row r="44" spans="2:16" s="11" customFormat="1">
      <c r="B44" s="25" t="s">
        <v>156</v>
      </c>
      <c r="C44" s="23"/>
      <c r="D44" s="23"/>
      <c r="E44" s="23"/>
      <c r="F44" s="23"/>
      <c r="G44" s="23"/>
      <c r="H44" s="23"/>
      <c r="I44" s="23"/>
      <c r="J44" s="23"/>
      <c r="K44" s="26"/>
      <c r="L44" s="26"/>
    </row>
    <row r="45" spans="2:16" s="11" customFormat="1">
      <c r="B45" s="25" t="s">
        <v>155</v>
      </c>
      <c r="C45" s="25"/>
      <c r="D45" s="25"/>
    </row>
    <row r="46" spans="2:16" s="11" customFormat="1"/>
    <row r="47" spans="2:16" s="11" customFormat="1"/>
    <row r="48" spans="2:16"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row r="236" s="11" customFormat="1"/>
    <row r="237" s="11" customFormat="1"/>
    <row r="238" s="11" customFormat="1"/>
    <row r="239" s="11" customFormat="1"/>
    <row r="240" s="11" customFormat="1"/>
    <row r="241" s="11" customFormat="1"/>
    <row r="242" s="11" customFormat="1"/>
    <row r="243" s="11" customFormat="1"/>
    <row r="244" s="11" customFormat="1"/>
    <row r="245" s="11" customFormat="1"/>
    <row r="246" s="11" customFormat="1"/>
    <row r="247" s="11" customFormat="1"/>
  </sheetData>
  <sheetProtection algorithmName="SHA-512" hashValue="0EmEIjMDJZviKbjwskaM1C1UfzmC9g+0CvZC45/pJQv4fPx9bQosPr/hJvTRlxcpP1iMkKEq8vhGBKRovUcW5g==" saltValue="IjOCzm9+zo9xqD0SjTwihQ==" spinCount="100000" sheet="1" objects="1" scenarios="1"/>
  <phoneticPr fontId="12" type="noConversion"/>
  <hyperlinks>
    <hyperlink ref="M3" location="Disclaimer免责声明!A1" display="Disclaimer免责声明" xr:uid="{DB5D2D86-690E-4E23-902F-77ACEA537F15}"/>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3CDE7-E257-416A-AC96-7049122BDC1F}">
  <dimension ref="A1:AU245"/>
  <sheetViews>
    <sheetView topLeftCell="A5" zoomScale="85" zoomScaleNormal="85" workbookViewId="0">
      <selection activeCell="D11" sqref="D11:E11"/>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s="11" customFormat="1" ht="20.25">
      <c r="E2" s="12" t="s">
        <v>171</v>
      </c>
    </row>
    <row r="3" spans="2:15" s="11" customFormat="1" ht="20.25">
      <c r="E3" s="12" t="s">
        <v>170</v>
      </c>
      <c r="L3" s="10" t="s">
        <v>140</v>
      </c>
      <c r="O3" s="25"/>
    </row>
    <row r="4" spans="2:15" s="11" customFormat="1" ht="15" thickBot="1"/>
    <row r="5" spans="2:15" s="11" customFormat="1"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s="11" customFormat="1" ht="15" thickBot="1">
      <c r="B6" s="16" t="s">
        <v>169</v>
      </c>
      <c r="C6" s="17">
        <v>3</v>
      </c>
      <c r="D6" s="16" t="s">
        <v>11</v>
      </c>
      <c r="E6" s="16" t="s">
        <v>82</v>
      </c>
      <c r="F6" s="17">
        <v>5</v>
      </c>
      <c r="G6" s="16" t="s">
        <v>44</v>
      </c>
      <c r="H6" s="16" t="str">
        <f>VLOOKUP(G6,Issuer!B:D,2,0)</f>
        <v>A2  / A-/ A</v>
      </c>
      <c r="I6" s="17">
        <f>VLOOKUP(G6,[3]Issuer!B:D,3,0)</f>
        <v>2</v>
      </c>
      <c r="J6" s="16">
        <v>6</v>
      </c>
      <c r="K6" s="17">
        <f t="shared" ref="K6:K40" si="0">IF(AND(J6&gt;=0,J6&lt;=12),2,IF(AND(J6&gt;12,J6&lt;=60),3,IF(AND(J6&gt;60,J6&lt;=120),4,IF(AND(J6&gt;120,J6&lt;99999),5,""))))</f>
        <v>2</v>
      </c>
      <c r="L6" s="16" t="s">
        <v>65</v>
      </c>
      <c r="M6" s="16">
        <f>VLOOKUP(L6,[3]Ccy!A:B,2,0)</f>
        <v>1</v>
      </c>
      <c r="N6" s="19">
        <f t="shared" ref="N6:N40" si="1">C6*0.35+F6*0.25+I6*0.25+K6*0.1+M6*0.05</f>
        <v>3.05</v>
      </c>
      <c r="O6" s="16">
        <f t="shared" ref="O6:O40" si="2">IF(AND(N6&gt;=1,N6&lt;=1.45),1,IF(AND(N6&gt;1.45,N6&lt;=2.1),2,IF(AND(N6&gt;2.1,N6&lt;=2.95),3,IF(AND(N6&gt;2.95,N6&lt;=3.65),4,IF(AND(N6&gt;3.65,N6&lt;=5),5,"")))))</f>
        <v>4</v>
      </c>
    </row>
    <row r="7" spans="2:15" s="11" customFormat="1" ht="15" thickBot="1">
      <c r="B7" s="16" t="s">
        <v>169</v>
      </c>
      <c r="C7" s="17">
        <v>3</v>
      </c>
      <c r="D7" s="16" t="s">
        <v>11</v>
      </c>
      <c r="E7" s="16" t="s">
        <v>82</v>
      </c>
      <c r="F7" s="17">
        <v>5</v>
      </c>
      <c r="G7" s="16" t="s">
        <v>44</v>
      </c>
      <c r="H7" s="16" t="str">
        <f>VLOOKUP(G7,Issuer!B:D,2,0)</f>
        <v>A2  / A-/ A</v>
      </c>
      <c r="I7" s="17">
        <f>VLOOKUP(G7,[3]Issuer!B:D,3,0)</f>
        <v>2</v>
      </c>
      <c r="J7" s="16">
        <v>12</v>
      </c>
      <c r="K7" s="17">
        <f t="shared" si="0"/>
        <v>2</v>
      </c>
      <c r="L7" s="16" t="s">
        <v>65</v>
      </c>
      <c r="M7" s="16">
        <f>VLOOKUP(L7,[3]Ccy!A:B,2,0)</f>
        <v>1</v>
      </c>
      <c r="N7" s="19">
        <f t="shared" si="1"/>
        <v>3.05</v>
      </c>
      <c r="O7" s="16">
        <f t="shared" si="2"/>
        <v>4</v>
      </c>
    </row>
    <row r="8" spans="2:15" s="11" customFormat="1" ht="15" thickBot="1">
      <c r="B8" s="20" t="s">
        <v>169</v>
      </c>
      <c r="C8" s="20">
        <v>3</v>
      </c>
      <c r="D8" s="20" t="s">
        <v>11</v>
      </c>
      <c r="E8" s="20" t="s">
        <v>82</v>
      </c>
      <c r="F8" s="17">
        <v>5</v>
      </c>
      <c r="G8" s="20" t="s">
        <v>33</v>
      </c>
      <c r="H8" s="20" t="str">
        <f>VLOOKUP(G8,Issuer!B:D,2,0)</f>
        <v>Baa1/BBB+/-</v>
      </c>
      <c r="I8" s="20">
        <f>VLOOKUP(G8,[3]Issuer!B:D,3,0)</f>
        <v>4</v>
      </c>
      <c r="J8" s="20">
        <v>6</v>
      </c>
      <c r="K8" s="20">
        <f t="shared" si="0"/>
        <v>2</v>
      </c>
      <c r="L8" s="20" t="s">
        <v>65</v>
      </c>
      <c r="M8" s="20">
        <f>VLOOKUP(L8,[3]Ccy!A:B,2,0)</f>
        <v>1</v>
      </c>
      <c r="N8" s="22">
        <f t="shared" si="1"/>
        <v>3.55</v>
      </c>
      <c r="O8" s="20">
        <f t="shared" si="2"/>
        <v>4</v>
      </c>
    </row>
    <row r="9" spans="2:15" s="11" customFormat="1" ht="15" thickBot="1">
      <c r="B9" s="20" t="s">
        <v>169</v>
      </c>
      <c r="C9" s="20">
        <v>3</v>
      </c>
      <c r="D9" s="20" t="s">
        <v>11</v>
      </c>
      <c r="E9" s="20" t="s">
        <v>82</v>
      </c>
      <c r="F9" s="17">
        <v>5</v>
      </c>
      <c r="G9" s="20" t="s">
        <v>33</v>
      </c>
      <c r="H9" s="20" t="str">
        <f>VLOOKUP(G9,Issuer!B:D,2,0)</f>
        <v>Baa1/BBB+/-</v>
      </c>
      <c r="I9" s="20">
        <f>VLOOKUP(G9,[3]Issuer!B:D,3,0)</f>
        <v>4</v>
      </c>
      <c r="J9" s="20">
        <v>12</v>
      </c>
      <c r="K9" s="20">
        <f t="shared" si="0"/>
        <v>2</v>
      </c>
      <c r="L9" s="20" t="s">
        <v>65</v>
      </c>
      <c r="M9" s="20">
        <f>VLOOKUP(L9,[3]Ccy!A:B,2,0)</f>
        <v>1</v>
      </c>
      <c r="N9" s="22">
        <f t="shared" si="1"/>
        <v>3.55</v>
      </c>
      <c r="O9" s="20">
        <f t="shared" si="2"/>
        <v>4</v>
      </c>
    </row>
    <row r="10" spans="2:15" s="11" customFormat="1" ht="15" thickBot="1">
      <c r="B10" s="27" t="s">
        <v>169</v>
      </c>
      <c r="C10" s="27">
        <v>3</v>
      </c>
      <c r="D10" s="27" t="s">
        <v>132</v>
      </c>
      <c r="E10" s="27" t="s">
        <v>133</v>
      </c>
      <c r="F10" s="17">
        <v>5</v>
      </c>
      <c r="G10" s="27" t="s">
        <v>33</v>
      </c>
      <c r="H10" s="27" t="str">
        <f>VLOOKUP(G10,Issuer!B:D,2,0)</f>
        <v>Baa1/BBB+/-</v>
      </c>
      <c r="I10" s="27">
        <f>VLOOKUP(G10,[3]Issuer!B:D,3,0)</f>
        <v>4</v>
      </c>
      <c r="J10" s="27">
        <v>6</v>
      </c>
      <c r="K10" s="27">
        <f t="shared" si="0"/>
        <v>2</v>
      </c>
      <c r="L10" s="27" t="s">
        <v>74</v>
      </c>
      <c r="M10" s="27">
        <f>VLOOKUP(L10,[3]Ccy!A:B,2,0)</f>
        <v>5</v>
      </c>
      <c r="N10" s="28">
        <f t="shared" si="1"/>
        <v>3.75</v>
      </c>
      <c r="O10" s="27">
        <f t="shared" si="2"/>
        <v>5</v>
      </c>
    </row>
    <row r="11" spans="2:15" s="11" customFormat="1" ht="15" thickBot="1">
      <c r="B11" s="27" t="s">
        <v>169</v>
      </c>
      <c r="C11" s="27">
        <v>3</v>
      </c>
      <c r="D11" s="27" t="s">
        <v>132</v>
      </c>
      <c r="E11" s="27" t="s">
        <v>133</v>
      </c>
      <c r="F11" s="17">
        <v>5</v>
      </c>
      <c r="G11" s="27" t="s">
        <v>33</v>
      </c>
      <c r="H11" s="27" t="str">
        <f>VLOOKUP(G11,Issuer!B:D,2,0)</f>
        <v>Baa1/BBB+/-</v>
      </c>
      <c r="I11" s="27">
        <f>VLOOKUP(G11,[3]Issuer!B:D,3,0)</f>
        <v>4</v>
      </c>
      <c r="J11" s="27">
        <v>12</v>
      </c>
      <c r="K11" s="27">
        <f t="shared" si="0"/>
        <v>2</v>
      </c>
      <c r="L11" s="27" t="s">
        <v>74</v>
      </c>
      <c r="M11" s="27">
        <f>VLOOKUP(L11,[3]Ccy!A:B,2,0)</f>
        <v>5</v>
      </c>
      <c r="N11" s="28">
        <f t="shared" si="1"/>
        <v>3.75</v>
      </c>
      <c r="O11" s="27">
        <f t="shared" si="2"/>
        <v>5</v>
      </c>
    </row>
    <row r="12" spans="2:15" s="11" customFormat="1" ht="15" thickBot="1">
      <c r="B12" s="16" t="s">
        <v>169</v>
      </c>
      <c r="C12" s="17">
        <v>3</v>
      </c>
      <c r="D12" s="16" t="s">
        <v>113</v>
      </c>
      <c r="E12" s="16" t="s">
        <v>115</v>
      </c>
      <c r="F12" s="17">
        <v>5</v>
      </c>
      <c r="G12" s="16" t="s">
        <v>44</v>
      </c>
      <c r="H12" s="16" t="str">
        <f>VLOOKUP(G12,Issuer!B:D,2,0)</f>
        <v>A2  / A-/ A</v>
      </c>
      <c r="I12" s="17">
        <f>VLOOKUP(G12,[3]Issuer!B:D,3,0)</f>
        <v>2</v>
      </c>
      <c r="J12" s="16">
        <v>12</v>
      </c>
      <c r="K12" s="17">
        <f t="shared" si="0"/>
        <v>2</v>
      </c>
      <c r="L12" s="16" t="s">
        <v>64</v>
      </c>
      <c r="M12" s="16">
        <f>VLOOKUP(L12,[3]Ccy!A:B,2,0)</f>
        <v>1</v>
      </c>
      <c r="N12" s="19">
        <f t="shared" si="1"/>
        <v>3.05</v>
      </c>
      <c r="O12" s="16">
        <f t="shared" si="2"/>
        <v>4</v>
      </c>
    </row>
    <row r="13" spans="2:15" s="11" customFormat="1" ht="15.75" customHeight="1" thickBot="1">
      <c r="B13" s="16" t="s">
        <v>169</v>
      </c>
      <c r="C13" s="17">
        <v>3</v>
      </c>
      <c r="D13" s="16" t="s">
        <v>117</v>
      </c>
      <c r="E13" s="16" t="s">
        <v>118</v>
      </c>
      <c r="F13" s="16">
        <v>5</v>
      </c>
      <c r="G13" s="16" t="s">
        <v>33</v>
      </c>
      <c r="H13" s="16" t="str">
        <f>VLOOKUP(G13,Issuer!B:D,2,0)</f>
        <v>Baa1/BBB+/-</v>
      </c>
      <c r="I13" s="16">
        <f>VLOOKUP(G13,[3]Issuer!B:D,3,0)</f>
        <v>4</v>
      </c>
      <c r="J13" s="16">
        <v>24</v>
      </c>
      <c r="K13" s="16">
        <f t="shared" si="0"/>
        <v>3</v>
      </c>
      <c r="L13" s="16" t="s">
        <v>64</v>
      </c>
      <c r="M13" s="16">
        <f>VLOOKUP(L13,[3]Ccy!A:B,2,0)</f>
        <v>1</v>
      </c>
      <c r="N13" s="13">
        <f t="shared" si="1"/>
        <v>3.6499999999999995</v>
      </c>
      <c r="O13" s="16">
        <f t="shared" si="2"/>
        <v>4</v>
      </c>
    </row>
    <row r="14" spans="2:15" s="11" customFormat="1" ht="15" thickBot="1">
      <c r="B14" s="16" t="s">
        <v>169</v>
      </c>
      <c r="C14" s="17">
        <v>3</v>
      </c>
      <c r="D14" s="16" t="s">
        <v>119</v>
      </c>
      <c r="E14" s="16" t="s">
        <v>120</v>
      </c>
      <c r="F14" s="16">
        <v>5</v>
      </c>
      <c r="G14" s="16" t="s">
        <v>44</v>
      </c>
      <c r="H14" s="16" t="str">
        <f>VLOOKUP(G14,Issuer!B:D,2,0)</f>
        <v>A2  / A-/ A</v>
      </c>
      <c r="I14" s="16">
        <f>VLOOKUP(G14,[3]Issuer!B:D,3,0)</f>
        <v>2</v>
      </c>
      <c r="J14" s="16">
        <v>12</v>
      </c>
      <c r="K14" s="16">
        <f t="shared" si="0"/>
        <v>2</v>
      </c>
      <c r="L14" s="16" t="s">
        <v>64</v>
      </c>
      <c r="M14" s="16">
        <f>VLOOKUP(L14,[3]Ccy!A:B,2,0)</f>
        <v>1</v>
      </c>
      <c r="N14" s="13">
        <f t="shared" si="1"/>
        <v>3.05</v>
      </c>
      <c r="O14" s="16">
        <f t="shared" si="2"/>
        <v>4</v>
      </c>
    </row>
    <row r="15" spans="2:15" s="11" customFormat="1" ht="15" thickBot="1">
      <c r="B15" s="16" t="s">
        <v>169</v>
      </c>
      <c r="C15" s="17">
        <v>3</v>
      </c>
      <c r="D15" s="16" t="s">
        <v>121</v>
      </c>
      <c r="E15" s="16" t="s">
        <v>122</v>
      </c>
      <c r="F15" s="16">
        <v>5</v>
      </c>
      <c r="G15" s="16" t="s">
        <v>33</v>
      </c>
      <c r="H15" s="16" t="str">
        <f>VLOOKUP(G15,Issuer!B:D,2,0)</f>
        <v>Baa1/BBB+/-</v>
      </c>
      <c r="I15" s="16">
        <f>VLOOKUP(G15,[3]Issuer!B:D,3,0)</f>
        <v>4</v>
      </c>
      <c r="J15" s="16">
        <v>12</v>
      </c>
      <c r="K15" s="16">
        <f t="shared" si="0"/>
        <v>2</v>
      </c>
      <c r="L15" s="16" t="s">
        <v>64</v>
      </c>
      <c r="M15" s="16">
        <f>VLOOKUP(L15,[3]Ccy!A:B,2,0)</f>
        <v>1</v>
      </c>
      <c r="N15" s="13">
        <f t="shared" si="1"/>
        <v>3.55</v>
      </c>
      <c r="O15" s="16">
        <f t="shared" si="2"/>
        <v>4</v>
      </c>
    </row>
    <row r="16" spans="2:15" s="11" customFormat="1" ht="15" thickBot="1">
      <c r="B16" s="16" t="s">
        <v>169</v>
      </c>
      <c r="C16" s="17">
        <v>3</v>
      </c>
      <c r="D16" s="16" t="s">
        <v>123</v>
      </c>
      <c r="E16" s="16" t="s">
        <v>124</v>
      </c>
      <c r="F16" s="17">
        <v>5</v>
      </c>
      <c r="G16" s="16" t="s">
        <v>44</v>
      </c>
      <c r="H16" s="16" t="str">
        <f>VLOOKUP(G16,Issuer!B:D,2,0)</f>
        <v>A2  / A-/ A</v>
      </c>
      <c r="I16" s="17">
        <f>VLOOKUP(G16,[3]Issuer!B:D,3,0)</f>
        <v>2</v>
      </c>
      <c r="J16" s="16">
        <v>12</v>
      </c>
      <c r="K16" s="17">
        <f t="shared" si="0"/>
        <v>2</v>
      </c>
      <c r="L16" s="16" t="s">
        <v>64</v>
      </c>
      <c r="M16" s="16">
        <f>VLOOKUP(L16,[3]Ccy!A:B,2,0)</f>
        <v>1</v>
      </c>
      <c r="N16" s="19">
        <f t="shared" si="1"/>
        <v>3.05</v>
      </c>
      <c r="O16" s="16">
        <f t="shared" si="2"/>
        <v>4</v>
      </c>
    </row>
    <row r="17" spans="2:15" s="11" customFormat="1" ht="15.75" customHeight="1" thickBot="1">
      <c r="B17" s="16" t="s">
        <v>169</v>
      </c>
      <c r="C17" s="17">
        <v>3</v>
      </c>
      <c r="D17" s="16" t="s">
        <v>125</v>
      </c>
      <c r="E17" s="16" t="s">
        <v>126</v>
      </c>
      <c r="F17" s="16">
        <v>5</v>
      </c>
      <c r="G17" s="16" t="s">
        <v>33</v>
      </c>
      <c r="H17" s="16" t="str">
        <f>VLOOKUP(G17,Issuer!B:D,2,0)</f>
        <v>Baa1/BBB+/-</v>
      </c>
      <c r="I17" s="16">
        <f>VLOOKUP(G17,[3]Issuer!B:D,3,0)</f>
        <v>4</v>
      </c>
      <c r="J17" s="16">
        <v>24</v>
      </c>
      <c r="K17" s="16">
        <f t="shared" si="0"/>
        <v>3</v>
      </c>
      <c r="L17" s="16" t="s">
        <v>64</v>
      </c>
      <c r="M17" s="16">
        <f>VLOOKUP(L17,[3]Ccy!A:B,2,0)</f>
        <v>1</v>
      </c>
      <c r="N17" s="13">
        <f t="shared" si="1"/>
        <v>3.6499999999999995</v>
      </c>
      <c r="O17" s="16">
        <f t="shared" si="2"/>
        <v>4</v>
      </c>
    </row>
    <row r="18" spans="2:15" s="11" customFormat="1" ht="15" thickBot="1">
      <c r="B18" s="16" t="s">
        <v>169</v>
      </c>
      <c r="C18" s="17">
        <v>3</v>
      </c>
      <c r="D18" s="16" t="s">
        <v>119</v>
      </c>
      <c r="E18" s="16" t="s">
        <v>120</v>
      </c>
      <c r="F18" s="16">
        <v>5</v>
      </c>
      <c r="G18" s="16" t="s">
        <v>44</v>
      </c>
      <c r="H18" s="16" t="str">
        <f>VLOOKUP(G18,Issuer!B:D,2,0)</f>
        <v>A2  / A-/ A</v>
      </c>
      <c r="I18" s="16">
        <f>VLOOKUP(G18,[3]Issuer!B:D,3,0)</f>
        <v>2</v>
      </c>
      <c r="J18" s="16">
        <v>12</v>
      </c>
      <c r="K18" s="16">
        <f t="shared" si="0"/>
        <v>2</v>
      </c>
      <c r="L18" s="16" t="s">
        <v>64</v>
      </c>
      <c r="M18" s="16">
        <f>VLOOKUP(L18,[3]Ccy!A:B,2,0)</f>
        <v>1</v>
      </c>
      <c r="N18" s="13">
        <f t="shared" si="1"/>
        <v>3.05</v>
      </c>
      <c r="O18" s="16">
        <f t="shared" si="2"/>
        <v>4</v>
      </c>
    </row>
    <row r="19" spans="2:15" s="11" customFormat="1" ht="15" thickBot="1">
      <c r="B19" s="16" t="s">
        <v>169</v>
      </c>
      <c r="C19" s="17">
        <v>3</v>
      </c>
      <c r="D19" s="16" t="s">
        <v>127</v>
      </c>
      <c r="E19" s="16" t="s">
        <v>128</v>
      </c>
      <c r="F19" s="16">
        <v>5</v>
      </c>
      <c r="G19" s="16" t="s">
        <v>33</v>
      </c>
      <c r="H19" s="16" t="str">
        <f>VLOOKUP(G19,Issuer!B:D,2,0)</f>
        <v>Baa1/BBB+/-</v>
      </c>
      <c r="I19" s="16">
        <f>VLOOKUP(G19,[3]Issuer!B:D,3,0)</f>
        <v>4</v>
      </c>
      <c r="J19" s="16">
        <v>12</v>
      </c>
      <c r="K19" s="16">
        <f t="shared" si="0"/>
        <v>2</v>
      </c>
      <c r="L19" s="16" t="s">
        <v>64</v>
      </c>
      <c r="M19" s="16">
        <f>VLOOKUP(L19,[3]Ccy!A:B,2,0)</f>
        <v>1</v>
      </c>
      <c r="N19" s="13">
        <f t="shared" si="1"/>
        <v>3.55</v>
      </c>
      <c r="O19" s="16">
        <f t="shared" si="2"/>
        <v>4</v>
      </c>
    </row>
    <row r="20" spans="2:15" s="11" customFormat="1" ht="15" thickBot="1">
      <c r="B20" s="16" t="s">
        <v>169</v>
      </c>
      <c r="C20" s="17">
        <v>3</v>
      </c>
      <c r="D20" s="16" t="s">
        <v>3</v>
      </c>
      <c r="E20" s="16" t="s">
        <v>83</v>
      </c>
      <c r="F20" s="17">
        <v>5</v>
      </c>
      <c r="G20" s="16" t="s">
        <v>30</v>
      </c>
      <c r="H20" s="16" t="str">
        <f>VLOOKUP(G20,Issuer!B:D,2,0)</f>
        <v>A3 /-/ -</v>
      </c>
      <c r="I20" s="17">
        <f>VLOOKUP(G20,[3]Issuer!B:D,3,0)</f>
        <v>3</v>
      </c>
      <c r="J20" s="16">
        <v>12</v>
      </c>
      <c r="K20" s="17">
        <f t="shared" si="0"/>
        <v>2</v>
      </c>
      <c r="L20" s="16" t="s">
        <v>65</v>
      </c>
      <c r="M20" s="16">
        <f>VLOOKUP(L20,[3]Ccy!A:B,2,0)</f>
        <v>1</v>
      </c>
      <c r="N20" s="19">
        <f t="shared" si="1"/>
        <v>3.3</v>
      </c>
      <c r="O20" s="16">
        <f t="shared" si="2"/>
        <v>4</v>
      </c>
    </row>
    <row r="21" spans="2:15" s="11" customFormat="1" ht="15" thickBot="1">
      <c r="B21" s="16" t="s">
        <v>169</v>
      </c>
      <c r="C21" s="17">
        <v>3</v>
      </c>
      <c r="D21" s="16" t="s">
        <v>10</v>
      </c>
      <c r="E21" s="16" t="s">
        <v>84</v>
      </c>
      <c r="F21" s="17">
        <v>5</v>
      </c>
      <c r="G21" s="16" t="s">
        <v>31</v>
      </c>
      <c r="H21" s="16" t="str">
        <f>VLOOKUP(G21,Issuer!B:D,2,0)</f>
        <v xml:space="preserve">A1 / A/ A- </v>
      </c>
      <c r="I21" s="17">
        <f>VLOOKUP(G21,[3]Issuer!B:D,3,0)</f>
        <v>3</v>
      </c>
      <c r="J21" s="16">
        <v>6</v>
      </c>
      <c r="K21" s="17">
        <f t="shared" si="0"/>
        <v>2</v>
      </c>
      <c r="L21" s="16" t="s">
        <v>65</v>
      </c>
      <c r="M21" s="16">
        <f>VLOOKUP(L21,[3]Ccy!A:B,2,0)</f>
        <v>1</v>
      </c>
      <c r="N21" s="19">
        <f t="shared" si="1"/>
        <v>3.3</v>
      </c>
      <c r="O21" s="16">
        <f t="shared" si="2"/>
        <v>4</v>
      </c>
    </row>
    <row r="22" spans="2:15" s="11" customFormat="1" ht="15" thickBot="1">
      <c r="B22" s="16" t="s">
        <v>169</v>
      </c>
      <c r="C22" s="17">
        <v>3</v>
      </c>
      <c r="D22" s="16" t="s">
        <v>7</v>
      </c>
      <c r="E22" s="16" t="s">
        <v>85</v>
      </c>
      <c r="F22" s="17">
        <v>5</v>
      </c>
      <c r="G22" s="16" t="s">
        <v>144</v>
      </c>
      <c r="H22" s="16" t="str">
        <f>VLOOKUP(G22,Issuer!B:D,2,0)</f>
        <v xml:space="preserve">A1 / A+/ A+ </v>
      </c>
      <c r="I22" s="17">
        <f>VLOOKUP(G22,[3]Issuer!B:D,3,0)</f>
        <v>3</v>
      </c>
      <c r="J22" s="16">
        <v>5</v>
      </c>
      <c r="K22" s="17">
        <f t="shared" si="0"/>
        <v>2</v>
      </c>
      <c r="L22" s="16" t="s">
        <v>65</v>
      </c>
      <c r="M22" s="16">
        <f>VLOOKUP(L22,[3]Ccy!A:B,2,0)</f>
        <v>1</v>
      </c>
      <c r="N22" s="19">
        <f t="shared" si="1"/>
        <v>3.3</v>
      </c>
      <c r="O22" s="16">
        <f t="shared" si="2"/>
        <v>4</v>
      </c>
    </row>
    <row r="23" spans="2:15" s="11" customFormat="1" ht="15" thickBot="1">
      <c r="B23" s="16" t="s">
        <v>169</v>
      </c>
      <c r="C23" s="17">
        <v>3</v>
      </c>
      <c r="D23" s="16" t="s">
        <v>4</v>
      </c>
      <c r="E23" s="16" t="s">
        <v>86</v>
      </c>
      <c r="F23" s="17">
        <v>5</v>
      </c>
      <c r="G23" s="16" t="s">
        <v>38</v>
      </c>
      <c r="H23" s="16" t="str">
        <f>VLOOKUP(G23,Issuer!B:D,2,0)</f>
        <v xml:space="preserve">A1 /A+/ A+ </v>
      </c>
      <c r="I23" s="17">
        <f>VLOOKUP(G23,[3]Issuer!B:D,3,0)</f>
        <v>3</v>
      </c>
      <c r="J23" s="16">
        <v>9</v>
      </c>
      <c r="K23" s="17">
        <f t="shared" si="0"/>
        <v>2</v>
      </c>
      <c r="L23" s="16" t="s">
        <v>65</v>
      </c>
      <c r="M23" s="16">
        <f>VLOOKUP(L23,[3]Ccy!A:B,2,0)</f>
        <v>1</v>
      </c>
      <c r="N23" s="19">
        <f t="shared" si="1"/>
        <v>3.3</v>
      </c>
      <c r="O23" s="16">
        <f t="shared" si="2"/>
        <v>4</v>
      </c>
    </row>
    <row r="24" spans="2:15" s="11" customFormat="1" ht="15" thickBot="1">
      <c r="B24" s="16" t="s">
        <v>169</v>
      </c>
      <c r="C24" s="17">
        <v>3</v>
      </c>
      <c r="D24" s="16" t="s">
        <v>17</v>
      </c>
      <c r="E24" s="16" t="s">
        <v>87</v>
      </c>
      <c r="F24" s="17">
        <v>5</v>
      </c>
      <c r="G24" s="16" t="s">
        <v>32</v>
      </c>
      <c r="H24" s="16" t="str">
        <f>VLOOKUP(G24,Issuer!B:D,2,0)</f>
        <v>A1 / A-/ A+</v>
      </c>
      <c r="I24" s="17">
        <f>VLOOKUP(G24,[3]Issuer!B:D,3,0)</f>
        <v>2</v>
      </c>
      <c r="J24" s="16">
        <v>12</v>
      </c>
      <c r="K24" s="17">
        <f t="shared" si="0"/>
        <v>2</v>
      </c>
      <c r="L24" s="16" t="s">
        <v>65</v>
      </c>
      <c r="M24" s="16">
        <f>VLOOKUP(L24,[3]Ccy!A:B,2,0)</f>
        <v>1</v>
      </c>
      <c r="N24" s="19">
        <f t="shared" si="1"/>
        <v>3.05</v>
      </c>
      <c r="O24" s="16">
        <f t="shared" si="2"/>
        <v>4</v>
      </c>
    </row>
    <row r="25" spans="2:15" s="11" customFormat="1" ht="15" thickBot="1">
      <c r="B25" s="16" t="s">
        <v>169</v>
      </c>
      <c r="C25" s="17">
        <v>3</v>
      </c>
      <c r="D25" s="16" t="s">
        <v>14</v>
      </c>
      <c r="E25" s="16" t="s">
        <v>88</v>
      </c>
      <c r="F25" s="17">
        <v>5</v>
      </c>
      <c r="G25" s="16" t="s">
        <v>41</v>
      </c>
      <c r="H25" s="16" t="str">
        <f>VLOOKUP(G25,Issuer!B:D,2,0)</f>
        <v>- / - / BBB-</v>
      </c>
      <c r="I25" s="17">
        <f>VLOOKUP(G25,[3]Issuer!B:D,3,0)</f>
        <v>4</v>
      </c>
      <c r="J25" s="16">
        <v>12</v>
      </c>
      <c r="K25" s="17">
        <f t="shared" si="0"/>
        <v>2</v>
      </c>
      <c r="L25" s="16" t="s">
        <v>65</v>
      </c>
      <c r="M25" s="16">
        <f>VLOOKUP(L25,[3]Ccy!A:B,2,0)</f>
        <v>1</v>
      </c>
      <c r="N25" s="19">
        <f t="shared" si="1"/>
        <v>3.55</v>
      </c>
      <c r="O25" s="16">
        <f t="shared" si="2"/>
        <v>4</v>
      </c>
    </row>
    <row r="26" spans="2:15" s="11" customFormat="1" ht="15" thickBot="1">
      <c r="B26" s="16" t="s">
        <v>169</v>
      </c>
      <c r="C26" s="17">
        <v>3</v>
      </c>
      <c r="D26" s="16" t="s">
        <v>5</v>
      </c>
      <c r="E26" s="16" t="s">
        <v>89</v>
      </c>
      <c r="F26" s="17">
        <v>5</v>
      </c>
      <c r="G26" s="16" t="s">
        <v>41</v>
      </c>
      <c r="H26" s="16" t="str">
        <f>VLOOKUP(G26,Issuer!B:D,2,0)</f>
        <v>- / - / BBB-</v>
      </c>
      <c r="I26" s="17">
        <f>VLOOKUP(G26,[3]Issuer!B:D,3,0)</f>
        <v>4</v>
      </c>
      <c r="J26" s="16">
        <v>12</v>
      </c>
      <c r="K26" s="17">
        <f t="shared" si="0"/>
        <v>2</v>
      </c>
      <c r="L26" s="16" t="s">
        <v>65</v>
      </c>
      <c r="M26" s="16">
        <f>VLOOKUP(L26,[3]Ccy!A:B,2,0)</f>
        <v>1</v>
      </c>
      <c r="N26" s="19">
        <f t="shared" si="1"/>
        <v>3.55</v>
      </c>
      <c r="O26" s="16">
        <f t="shared" si="2"/>
        <v>4</v>
      </c>
    </row>
    <row r="27" spans="2:15" s="11" customFormat="1" ht="15" thickBot="1">
      <c r="B27" s="16" t="s">
        <v>169</v>
      </c>
      <c r="C27" s="17">
        <v>3</v>
      </c>
      <c r="D27" s="16" t="s">
        <v>13</v>
      </c>
      <c r="E27" s="16" t="s">
        <v>90</v>
      </c>
      <c r="F27" s="17">
        <v>5</v>
      </c>
      <c r="G27" s="16" t="s">
        <v>41</v>
      </c>
      <c r="H27" s="16" t="str">
        <f>VLOOKUP(G27,Issuer!B:D,2,0)</f>
        <v>- / - / BBB-</v>
      </c>
      <c r="I27" s="17">
        <f>VLOOKUP(G27,[3]Issuer!B:D,3,0)</f>
        <v>4</v>
      </c>
      <c r="J27" s="16">
        <v>12</v>
      </c>
      <c r="K27" s="17">
        <f t="shared" si="0"/>
        <v>2</v>
      </c>
      <c r="L27" s="16" t="s">
        <v>65</v>
      </c>
      <c r="M27" s="16">
        <f>VLOOKUP(L27,[3]Ccy!A:B,2,0)</f>
        <v>1</v>
      </c>
      <c r="N27" s="19">
        <f t="shared" si="1"/>
        <v>3.55</v>
      </c>
      <c r="O27" s="16">
        <f t="shared" si="2"/>
        <v>4</v>
      </c>
    </row>
    <row r="28" spans="2:15" s="11" customFormat="1" ht="15" thickBot="1">
      <c r="B28" s="16" t="s">
        <v>169</v>
      </c>
      <c r="C28" s="17">
        <v>3</v>
      </c>
      <c r="D28" s="16" t="s">
        <v>24</v>
      </c>
      <c r="E28" s="16" t="s">
        <v>91</v>
      </c>
      <c r="F28" s="17">
        <v>5</v>
      </c>
      <c r="G28" s="16" t="s">
        <v>41</v>
      </c>
      <c r="H28" s="16" t="str">
        <f>VLOOKUP(G28,Issuer!B:D,2,0)</f>
        <v>- / - / BBB-</v>
      </c>
      <c r="I28" s="17">
        <f>VLOOKUP(G28,[3]Issuer!B:D,3,0)</f>
        <v>4</v>
      </c>
      <c r="J28" s="16">
        <v>12</v>
      </c>
      <c r="K28" s="17">
        <f t="shared" si="0"/>
        <v>2</v>
      </c>
      <c r="L28" s="16" t="s">
        <v>65</v>
      </c>
      <c r="M28" s="16">
        <f>VLOOKUP(L28,[3]Ccy!A:B,2,0)</f>
        <v>1</v>
      </c>
      <c r="N28" s="19">
        <f t="shared" si="1"/>
        <v>3.55</v>
      </c>
      <c r="O28" s="16">
        <f t="shared" si="2"/>
        <v>4</v>
      </c>
    </row>
    <row r="29" spans="2:15" s="11" customFormat="1" ht="15" thickBot="1">
      <c r="B29" s="16" t="s">
        <v>169</v>
      </c>
      <c r="C29" s="17">
        <v>3</v>
      </c>
      <c r="D29" s="16" t="s">
        <v>22</v>
      </c>
      <c r="E29" s="16" t="s">
        <v>92</v>
      </c>
      <c r="F29" s="17">
        <v>5</v>
      </c>
      <c r="G29" s="16" t="s">
        <v>41</v>
      </c>
      <c r="H29" s="16" t="str">
        <f>VLOOKUP(G29,Issuer!B:D,2,0)</f>
        <v>- / - / BBB-</v>
      </c>
      <c r="I29" s="17">
        <f>VLOOKUP(G29,[3]Issuer!B:D,3,0)</f>
        <v>4</v>
      </c>
      <c r="J29" s="16">
        <v>12</v>
      </c>
      <c r="K29" s="17">
        <f t="shared" si="0"/>
        <v>2</v>
      </c>
      <c r="L29" s="16" t="s">
        <v>65</v>
      </c>
      <c r="M29" s="16">
        <f>VLOOKUP(L29,[3]Ccy!A:B,2,0)</f>
        <v>1</v>
      </c>
      <c r="N29" s="19">
        <f t="shared" si="1"/>
        <v>3.55</v>
      </c>
      <c r="O29" s="16">
        <f t="shared" si="2"/>
        <v>4</v>
      </c>
    </row>
    <row r="30" spans="2:15" s="11" customFormat="1" ht="15" thickBot="1">
      <c r="B30" s="16" t="s">
        <v>169</v>
      </c>
      <c r="C30" s="17">
        <v>3</v>
      </c>
      <c r="D30" s="16" t="s">
        <v>25</v>
      </c>
      <c r="E30" s="16" t="s">
        <v>93</v>
      </c>
      <c r="F30" s="17">
        <v>5</v>
      </c>
      <c r="G30" s="16" t="s">
        <v>41</v>
      </c>
      <c r="H30" s="16" t="str">
        <f>VLOOKUP(G30,Issuer!B:D,2,0)</f>
        <v>- / - / BBB-</v>
      </c>
      <c r="I30" s="17">
        <f>VLOOKUP(G30,[3]Issuer!B:D,3,0)</f>
        <v>4</v>
      </c>
      <c r="J30" s="16">
        <v>12</v>
      </c>
      <c r="K30" s="17">
        <f t="shared" si="0"/>
        <v>2</v>
      </c>
      <c r="L30" s="16" t="s">
        <v>65</v>
      </c>
      <c r="M30" s="16">
        <f>VLOOKUP(L30,[3]Ccy!A:B,2,0)</f>
        <v>1</v>
      </c>
      <c r="N30" s="19">
        <f t="shared" si="1"/>
        <v>3.55</v>
      </c>
      <c r="O30" s="16">
        <f t="shared" si="2"/>
        <v>4</v>
      </c>
    </row>
    <row r="31" spans="2:15" s="11" customFormat="1" ht="15" thickBot="1">
      <c r="B31" s="16" t="s">
        <v>169</v>
      </c>
      <c r="C31" s="17">
        <v>3</v>
      </c>
      <c r="D31" s="16" t="s">
        <v>12</v>
      </c>
      <c r="E31" s="16" t="s">
        <v>94</v>
      </c>
      <c r="F31" s="17">
        <v>5</v>
      </c>
      <c r="G31" s="16" t="s">
        <v>31</v>
      </c>
      <c r="H31" s="16" t="str">
        <f>VLOOKUP(G31,Issuer!B:D,2,0)</f>
        <v xml:space="preserve">A1 / A/ A- </v>
      </c>
      <c r="I31" s="17">
        <f>VLOOKUP(G31,[3]Issuer!B:D,3,0)</f>
        <v>3</v>
      </c>
      <c r="J31" s="16">
        <v>12</v>
      </c>
      <c r="K31" s="17">
        <f t="shared" si="0"/>
        <v>2</v>
      </c>
      <c r="L31" s="16" t="s">
        <v>65</v>
      </c>
      <c r="M31" s="16">
        <f>VLOOKUP(L31,[3]Ccy!A:B,2,0)</f>
        <v>1</v>
      </c>
      <c r="N31" s="19">
        <f t="shared" si="1"/>
        <v>3.3</v>
      </c>
      <c r="O31" s="16">
        <f t="shared" si="2"/>
        <v>4</v>
      </c>
    </row>
    <row r="32" spans="2:15" s="11" customFormat="1" ht="15" thickBot="1">
      <c r="B32" s="16" t="s">
        <v>169</v>
      </c>
      <c r="C32" s="17">
        <v>3</v>
      </c>
      <c r="D32" s="16" t="s">
        <v>19</v>
      </c>
      <c r="E32" s="16" t="s">
        <v>95</v>
      </c>
      <c r="F32" s="17">
        <v>5</v>
      </c>
      <c r="G32" s="16" t="s">
        <v>144</v>
      </c>
      <c r="H32" s="16" t="str">
        <f>VLOOKUP(G32,Issuer!B:D,2,0)</f>
        <v xml:space="preserve">A1 / A+/ A+ </v>
      </c>
      <c r="I32" s="17">
        <f>VLOOKUP(G32,[3]Issuer!B:D,3,0)</f>
        <v>3</v>
      </c>
      <c r="J32" s="16">
        <v>12</v>
      </c>
      <c r="K32" s="17">
        <f t="shared" si="0"/>
        <v>2</v>
      </c>
      <c r="L32" s="16" t="s">
        <v>65</v>
      </c>
      <c r="M32" s="16">
        <f>VLOOKUP(L32,[3]Ccy!A:B,2,0)</f>
        <v>1</v>
      </c>
      <c r="N32" s="19">
        <f t="shared" si="1"/>
        <v>3.3</v>
      </c>
      <c r="O32" s="16">
        <f t="shared" si="2"/>
        <v>4</v>
      </c>
    </row>
    <row r="33" spans="2:15" s="11" customFormat="1" ht="15" thickBot="1">
      <c r="B33" s="16" t="s">
        <v>169</v>
      </c>
      <c r="C33" s="17">
        <v>3</v>
      </c>
      <c r="D33" s="16" t="s">
        <v>6</v>
      </c>
      <c r="E33" s="16" t="s">
        <v>96</v>
      </c>
      <c r="F33" s="17">
        <v>5</v>
      </c>
      <c r="G33" s="16" t="s">
        <v>38</v>
      </c>
      <c r="H33" s="16" t="str">
        <f>VLOOKUP(G33,Issuer!B:D,2,0)</f>
        <v xml:space="preserve">A1 /A+/ A+ </v>
      </c>
      <c r="I33" s="17">
        <f>VLOOKUP(G33,[3]Issuer!B:D,3,0)</f>
        <v>3</v>
      </c>
      <c r="J33" s="16">
        <v>12</v>
      </c>
      <c r="K33" s="17">
        <f t="shared" si="0"/>
        <v>2</v>
      </c>
      <c r="L33" s="16" t="s">
        <v>65</v>
      </c>
      <c r="M33" s="16">
        <f>VLOOKUP(L33,[3]Ccy!A:B,2,0)</f>
        <v>1</v>
      </c>
      <c r="N33" s="19">
        <f t="shared" si="1"/>
        <v>3.3</v>
      </c>
      <c r="O33" s="16">
        <f t="shared" si="2"/>
        <v>4</v>
      </c>
    </row>
    <row r="34" spans="2:15" s="11" customFormat="1" ht="15" thickBot="1">
      <c r="B34" s="16" t="s">
        <v>169</v>
      </c>
      <c r="C34" s="17">
        <v>3</v>
      </c>
      <c r="D34" s="16" t="s">
        <v>20</v>
      </c>
      <c r="E34" s="16" t="s">
        <v>97</v>
      </c>
      <c r="F34" s="17">
        <v>5</v>
      </c>
      <c r="G34" s="16" t="s">
        <v>31</v>
      </c>
      <c r="H34" s="16" t="str">
        <f>VLOOKUP(G34,Issuer!B:D,2,0)</f>
        <v xml:space="preserve">A1 / A/ A- </v>
      </c>
      <c r="I34" s="17">
        <f>VLOOKUP(G34,[3]Issuer!B:D,3,0)</f>
        <v>3</v>
      </c>
      <c r="J34" s="16">
        <v>12</v>
      </c>
      <c r="K34" s="17">
        <f t="shared" si="0"/>
        <v>2</v>
      </c>
      <c r="L34" s="16" t="s">
        <v>65</v>
      </c>
      <c r="M34" s="16">
        <f>VLOOKUP(L34,[3]Ccy!A:B,2,0)</f>
        <v>1</v>
      </c>
      <c r="N34" s="19">
        <f t="shared" si="1"/>
        <v>3.3</v>
      </c>
      <c r="O34" s="16">
        <f t="shared" si="2"/>
        <v>4</v>
      </c>
    </row>
    <row r="35" spans="2:15" s="11" customFormat="1" ht="16.5" customHeight="1" thickBot="1">
      <c r="B35" s="16" t="s">
        <v>169</v>
      </c>
      <c r="C35" s="17">
        <v>3</v>
      </c>
      <c r="D35" s="16" t="s">
        <v>16</v>
      </c>
      <c r="E35" s="16" t="s">
        <v>98</v>
      </c>
      <c r="F35" s="17">
        <v>5</v>
      </c>
      <c r="G35" s="16" t="s">
        <v>144</v>
      </c>
      <c r="H35" s="16" t="str">
        <f>VLOOKUP(G35,Issuer!B:D,2,0)</f>
        <v xml:space="preserve">A1 / A+/ A+ </v>
      </c>
      <c r="I35" s="17">
        <f>VLOOKUP(G35,[3]Issuer!B:D,3,0)</f>
        <v>3</v>
      </c>
      <c r="J35" s="16">
        <v>12</v>
      </c>
      <c r="K35" s="17">
        <f t="shared" si="0"/>
        <v>2</v>
      </c>
      <c r="L35" s="16" t="s">
        <v>65</v>
      </c>
      <c r="M35" s="16">
        <f>VLOOKUP(L35,[3]Ccy!A:B,2,0)</f>
        <v>1</v>
      </c>
      <c r="N35" s="19">
        <f t="shared" si="1"/>
        <v>3.3</v>
      </c>
      <c r="O35" s="16">
        <f t="shared" si="2"/>
        <v>4</v>
      </c>
    </row>
    <row r="36" spans="2:15" s="11" customFormat="1" ht="16.5" customHeight="1" thickBot="1">
      <c r="B36" s="16" t="s">
        <v>169</v>
      </c>
      <c r="C36" s="17">
        <v>3</v>
      </c>
      <c r="D36" s="16" t="s">
        <v>18</v>
      </c>
      <c r="E36" s="16" t="s">
        <v>99</v>
      </c>
      <c r="F36" s="17">
        <v>5</v>
      </c>
      <c r="G36" s="16" t="s">
        <v>38</v>
      </c>
      <c r="H36" s="16" t="str">
        <f>VLOOKUP(G36,Issuer!B:D,2,0)</f>
        <v xml:space="preserve">A1 /A+/ A+ </v>
      </c>
      <c r="I36" s="17">
        <f>VLOOKUP(G36,[3]Issuer!B:D,3,0)</f>
        <v>3</v>
      </c>
      <c r="J36" s="16">
        <v>12</v>
      </c>
      <c r="K36" s="17">
        <f t="shared" si="0"/>
        <v>2</v>
      </c>
      <c r="L36" s="16" t="s">
        <v>65</v>
      </c>
      <c r="M36" s="16">
        <f>VLOOKUP(L36,[3]Ccy!A:B,2,0)</f>
        <v>1</v>
      </c>
      <c r="N36" s="19">
        <f t="shared" si="1"/>
        <v>3.3</v>
      </c>
      <c r="O36" s="16">
        <f t="shared" si="2"/>
        <v>4</v>
      </c>
    </row>
    <row r="37" spans="2:15" s="11" customFormat="1" ht="16.5" customHeight="1" thickBot="1">
      <c r="B37" s="16" t="s">
        <v>169</v>
      </c>
      <c r="C37" s="17">
        <v>3</v>
      </c>
      <c r="D37" s="16" t="s">
        <v>15</v>
      </c>
      <c r="E37" s="16" t="s">
        <v>100</v>
      </c>
      <c r="F37" s="17">
        <v>5</v>
      </c>
      <c r="G37" s="16" t="s">
        <v>41</v>
      </c>
      <c r="H37" s="16" t="str">
        <f>VLOOKUP(G37,Issuer!B:D,2,0)</f>
        <v>- / - / BBB-</v>
      </c>
      <c r="I37" s="17">
        <f>VLOOKUP(G37,[3]Issuer!B:D,3,0)</f>
        <v>4</v>
      </c>
      <c r="J37" s="16">
        <v>12</v>
      </c>
      <c r="K37" s="17">
        <f t="shared" si="0"/>
        <v>2</v>
      </c>
      <c r="L37" s="16" t="s">
        <v>65</v>
      </c>
      <c r="M37" s="16">
        <f>VLOOKUP(L37,[3]Ccy!A:B,2,0)</f>
        <v>1</v>
      </c>
      <c r="N37" s="19">
        <f t="shared" si="1"/>
        <v>3.55</v>
      </c>
      <c r="O37" s="16">
        <f t="shared" si="2"/>
        <v>4</v>
      </c>
    </row>
    <row r="38" spans="2:15" s="11" customFormat="1" ht="16.5" customHeight="1" thickBot="1">
      <c r="B38" s="16" t="s">
        <v>169</v>
      </c>
      <c r="C38" s="17">
        <v>3</v>
      </c>
      <c r="D38" s="16" t="s">
        <v>23</v>
      </c>
      <c r="E38" s="16" t="s">
        <v>101</v>
      </c>
      <c r="F38" s="17">
        <v>5</v>
      </c>
      <c r="G38" s="16" t="s">
        <v>41</v>
      </c>
      <c r="H38" s="16" t="str">
        <f>VLOOKUP(G38,Issuer!B:D,2,0)</f>
        <v>- / - / BBB-</v>
      </c>
      <c r="I38" s="17">
        <f>VLOOKUP(G38,[3]Issuer!B:D,3,0)</f>
        <v>4</v>
      </c>
      <c r="J38" s="16">
        <v>12</v>
      </c>
      <c r="K38" s="17">
        <f t="shared" si="0"/>
        <v>2</v>
      </c>
      <c r="L38" s="16" t="s">
        <v>65</v>
      </c>
      <c r="M38" s="16">
        <f>VLOOKUP(L38,[3]Ccy!A:B,2,0)</f>
        <v>1</v>
      </c>
      <c r="N38" s="19">
        <f t="shared" si="1"/>
        <v>3.55</v>
      </c>
      <c r="O38" s="16">
        <f t="shared" si="2"/>
        <v>4</v>
      </c>
    </row>
    <row r="39" spans="2:15" s="11" customFormat="1" ht="16.5" customHeight="1" thickBot="1">
      <c r="B39" s="16" t="s">
        <v>169</v>
      </c>
      <c r="C39" s="17">
        <v>3</v>
      </c>
      <c r="D39" s="16" t="s">
        <v>21</v>
      </c>
      <c r="E39" s="16" t="s">
        <v>102</v>
      </c>
      <c r="F39" s="17">
        <v>5</v>
      </c>
      <c r="G39" s="16" t="s">
        <v>41</v>
      </c>
      <c r="H39" s="16" t="str">
        <f>VLOOKUP(G39,Issuer!B:D,2,0)</f>
        <v>- / - / BBB-</v>
      </c>
      <c r="I39" s="17">
        <f>VLOOKUP(G39,[3]Issuer!B:D,3,0)</f>
        <v>4</v>
      </c>
      <c r="J39" s="16">
        <v>12</v>
      </c>
      <c r="K39" s="17">
        <f t="shared" si="0"/>
        <v>2</v>
      </c>
      <c r="L39" s="16" t="s">
        <v>65</v>
      </c>
      <c r="M39" s="16">
        <f>VLOOKUP(L39,[3]Ccy!A:B,2,0)</f>
        <v>1</v>
      </c>
      <c r="N39" s="19">
        <f t="shared" si="1"/>
        <v>3.55</v>
      </c>
      <c r="O39" s="16">
        <f t="shared" si="2"/>
        <v>4</v>
      </c>
    </row>
    <row r="40" spans="2:15" s="11" customFormat="1" ht="16.5" customHeight="1" thickBot="1">
      <c r="B40" s="16" t="s">
        <v>169</v>
      </c>
      <c r="C40" s="17">
        <v>3</v>
      </c>
      <c r="D40" s="16" t="s">
        <v>26</v>
      </c>
      <c r="E40" s="16" t="s">
        <v>103</v>
      </c>
      <c r="F40" s="17">
        <v>5</v>
      </c>
      <c r="G40" s="16" t="s">
        <v>41</v>
      </c>
      <c r="H40" s="16" t="str">
        <f>VLOOKUP(G40,Issuer!B:D,2,0)</f>
        <v>- / - / BBB-</v>
      </c>
      <c r="I40" s="17">
        <f>VLOOKUP(G40,[3]Issuer!B:D,3,0)</f>
        <v>4</v>
      </c>
      <c r="J40" s="16">
        <v>12</v>
      </c>
      <c r="K40" s="17">
        <f t="shared" si="0"/>
        <v>2</v>
      </c>
      <c r="L40" s="16" t="s">
        <v>65</v>
      </c>
      <c r="M40" s="16">
        <f>VLOOKUP(L40,[3]Ccy!A:B,2,0)</f>
        <v>1</v>
      </c>
      <c r="N40" s="19">
        <f t="shared" si="1"/>
        <v>3.55</v>
      </c>
      <c r="O40" s="16">
        <f t="shared" si="2"/>
        <v>4</v>
      </c>
    </row>
    <row r="41" spans="2:15" s="11" customFormat="1" ht="16.5" customHeight="1">
      <c r="B41" s="23"/>
      <c r="C41" s="23"/>
      <c r="D41" s="23"/>
      <c r="E41" s="23"/>
      <c r="F41" s="23"/>
      <c r="G41" s="23"/>
      <c r="H41" s="23"/>
      <c r="I41" s="23"/>
      <c r="J41" s="24"/>
      <c r="K41" s="24"/>
    </row>
    <row r="42" spans="2:15" s="11" customFormat="1">
      <c r="B42" s="25" t="s">
        <v>156</v>
      </c>
      <c r="C42" s="23"/>
      <c r="D42" s="23"/>
      <c r="E42" s="23"/>
      <c r="F42" s="23"/>
      <c r="G42" s="23"/>
      <c r="H42" s="23"/>
      <c r="I42" s="23"/>
      <c r="J42" s="26"/>
      <c r="K42" s="26"/>
    </row>
    <row r="43" spans="2:15" s="11" customFormat="1">
      <c r="B43" s="25" t="s">
        <v>155</v>
      </c>
      <c r="C43" s="25"/>
    </row>
    <row r="44" spans="2:15" s="11" customFormat="1"/>
    <row r="45" spans="2:15" s="11" customFormat="1"/>
    <row r="46" spans="2:15" s="11" customFormat="1"/>
    <row r="47" spans="2:15" s="11" customFormat="1"/>
    <row r="48" spans="2:15"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row r="236" s="11" customFormat="1"/>
    <row r="237" s="11" customFormat="1"/>
    <row r="238" s="11" customFormat="1"/>
    <row r="239" s="11" customFormat="1"/>
    <row r="240" s="11" customFormat="1"/>
    <row r="241" s="11" customFormat="1"/>
    <row r="242" s="11" customFormat="1"/>
    <row r="243" s="11" customFormat="1"/>
    <row r="244" s="11" customFormat="1"/>
    <row r="245" s="11" customFormat="1"/>
  </sheetData>
  <sheetProtection algorithmName="SHA-512" hashValue="lLxNuINRFu7IHAMLXD4NX40I8zQl+NC45C6iHMIaoOZoRHU4d2kFnjo6BHDCqxQ/VtIlZE+u9d/oI7Z/6CczqQ==" saltValue="DOXt0VuCfETBA5+Rx+SuoQ==" spinCount="100000" sheet="1" objects="1" scenarios="1"/>
  <phoneticPr fontId="12" type="noConversion"/>
  <hyperlinks>
    <hyperlink ref="L3" location="Disclaimer免责声明!A1" display="Disclaimer免责声明" xr:uid="{E8C19EEF-6AB2-4856-80B2-01E15E9A2D03}"/>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4EA47-881B-42B6-9B18-C2938D6CE663}">
  <dimension ref="A1:AU235"/>
  <sheetViews>
    <sheetView zoomScale="85" zoomScaleNormal="85" workbookViewId="0">
      <selection activeCell="B1" sqref="B1:D1048576"/>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ht="20.25">
      <c r="B2" s="11"/>
      <c r="C2" s="11"/>
      <c r="D2" s="11"/>
      <c r="E2" s="12" t="s">
        <v>185</v>
      </c>
      <c r="F2" s="11"/>
      <c r="G2" s="11"/>
      <c r="H2" s="11"/>
      <c r="I2" s="11"/>
      <c r="J2" s="11"/>
      <c r="K2" s="11"/>
      <c r="L2" s="11"/>
      <c r="M2" s="11"/>
      <c r="N2" s="11"/>
      <c r="O2" s="11"/>
    </row>
    <row r="3" spans="2:15" ht="20.25">
      <c r="B3" s="11"/>
      <c r="C3" s="11"/>
      <c r="D3" s="11"/>
      <c r="E3" s="12" t="s">
        <v>186</v>
      </c>
      <c r="F3" s="11"/>
      <c r="G3" s="11"/>
      <c r="H3" s="11"/>
      <c r="I3" s="11"/>
      <c r="J3" s="11"/>
      <c r="K3" s="11"/>
      <c r="L3" s="10" t="s">
        <v>140</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s="11" customFormat="1" ht="15" thickBot="1">
      <c r="B6" s="16" t="s">
        <v>187</v>
      </c>
      <c r="C6" s="17">
        <v>3</v>
      </c>
      <c r="D6" s="16" t="s">
        <v>11</v>
      </c>
      <c r="E6" s="16" t="s">
        <v>82</v>
      </c>
      <c r="F6" s="17">
        <v>5</v>
      </c>
      <c r="G6" s="16" t="s">
        <v>44</v>
      </c>
      <c r="H6" s="16" t="str">
        <f>VLOOKUP(G6,[2]Issuer!B:D,2,0)</f>
        <v>Aa3  / A+/ AA-</v>
      </c>
      <c r="I6" s="17">
        <f>VLOOKUP(G6,[2]Issuer!B:D,3,0)</f>
        <v>2</v>
      </c>
      <c r="J6" s="16">
        <v>6</v>
      </c>
      <c r="K6" s="17">
        <f t="shared" ref="K6:K30" si="0">IF(AND(J6&gt;=0,J6&lt;=12),2,IF(AND(J6&gt;12,J6&lt;=60),3,IF(AND(J6&gt;60,J6&lt;=120),4,IF(AND(J6&gt;120,J6&lt;99999),5,""))))</f>
        <v>2</v>
      </c>
      <c r="L6" s="16" t="s">
        <v>65</v>
      </c>
      <c r="M6" s="16">
        <f>VLOOKUP(L6,[2]Ccy!A:B,2,0)</f>
        <v>1</v>
      </c>
      <c r="N6" s="19">
        <f t="shared" ref="N6:N30" si="1">C6*0.35+F6*0.25+I6*0.25+K6*0.1+M6*0.05</f>
        <v>3.05</v>
      </c>
      <c r="O6" s="16">
        <f>IF(AND(N6&gt;=1,N6&lt;=1.45),1,IF(AND(N6&gt;1.45,N6&lt;=2.1),2,IF(AND(N6&gt;2.1,N6&lt;=2.95),3,IF(AND(N6&gt;2.95,N6&lt;=3.65),4,IF(AND(N6&gt;3.65,N6&lt;=5),5,"")))))</f>
        <v>4</v>
      </c>
    </row>
    <row r="7" spans="2:15" s="11" customFormat="1" ht="15" thickBot="1">
      <c r="B7" s="16" t="s">
        <v>187</v>
      </c>
      <c r="C7" s="17">
        <v>3</v>
      </c>
      <c r="D7" s="16" t="s">
        <v>11</v>
      </c>
      <c r="E7" s="16" t="s">
        <v>82</v>
      </c>
      <c r="F7" s="17">
        <v>5</v>
      </c>
      <c r="G7" s="16" t="s">
        <v>44</v>
      </c>
      <c r="H7" s="16" t="str">
        <f>VLOOKUP(G7,[2]Issuer!B:D,2,0)</f>
        <v>Aa3  / A+/ AA-</v>
      </c>
      <c r="I7" s="17">
        <f>VLOOKUP(G7,[2]Issuer!B:D,3,0)</f>
        <v>2</v>
      </c>
      <c r="J7" s="16">
        <v>12</v>
      </c>
      <c r="K7" s="17">
        <f t="shared" si="0"/>
        <v>2</v>
      </c>
      <c r="L7" s="16" t="s">
        <v>65</v>
      </c>
      <c r="M7" s="16">
        <f>VLOOKUP(L7,[2]Ccy!A:B,2,0)</f>
        <v>1</v>
      </c>
      <c r="N7" s="19">
        <f t="shared" si="1"/>
        <v>3.05</v>
      </c>
      <c r="O7" s="16">
        <f t="shared" ref="O7:O30" si="2">IF(AND(N7&gt;=1,N7&lt;=1.45),1,IF(AND(N7&gt;1.45,N7&lt;=2.1),2,IF(AND(N7&gt;2.1,N7&lt;=2.95),3,IF(AND(N7&gt;2.95,N7&lt;=3.65),4,IF(AND(N7&gt;3.65,N7&lt;=5),5,"")))))</f>
        <v>4</v>
      </c>
    </row>
    <row r="8" spans="2:15" s="11" customFormat="1" ht="15" thickBot="1">
      <c r="B8" s="20" t="s">
        <v>187</v>
      </c>
      <c r="C8" s="20">
        <v>3</v>
      </c>
      <c r="D8" s="20" t="s">
        <v>11</v>
      </c>
      <c r="E8" s="20" t="s">
        <v>82</v>
      </c>
      <c r="F8" s="17">
        <v>5</v>
      </c>
      <c r="G8" s="20" t="s">
        <v>33</v>
      </c>
      <c r="H8" s="20" t="str">
        <f>VLOOKUP(G8,[2]Issuer!B:D,2,0)</f>
        <v>Baa1/BBB+/-</v>
      </c>
      <c r="I8" s="20">
        <f>VLOOKUP(G8,[2]Issuer!B:D,3,0)</f>
        <v>4</v>
      </c>
      <c r="J8" s="20">
        <v>6</v>
      </c>
      <c r="K8" s="20">
        <f t="shared" si="0"/>
        <v>2</v>
      </c>
      <c r="L8" s="20" t="s">
        <v>65</v>
      </c>
      <c r="M8" s="20">
        <f>VLOOKUP(L8,[2]Ccy!A:B,2,0)</f>
        <v>1</v>
      </c>
      <c r="N8" s="22">
        <f t="shared" si="1"/>
        <v>3.55</v>
      </c>
      <c r="O8" s="20">
        <f>IF(AND(N8&gt;=1,N8&lt;=1.45),1,IF(AND(N8&gt;1.45,N8&lt;=2.1),2,IF(AND(N8&gt;2.1,N8&lt;=2.95),3,IF(AND(N8&gt;2.95,N8&lt;=3.65),4,IF(AND(N8&gt;3.65,N8&lt;=5),5,"")))))</f>
        <v>4</v>
      </c>
    </row>
    <row r="9" spans="2:15" s="11" customFormat="1" ht="15" thickBot="1">
      <c r="B9" s="20" t="s">
        <v>187</v>
      </c>
      <c r="C9" s="20">
        <v>3</v>
      </c>
      <c r="D9" s="20" t="s">
        <v>11</v>
      </c>
      <c r="E9" s="20" t="s">
        <v>82</v>
      </c>
      <c r="F9" s="17">
        <v>5</v>
      </c>
      <c r="G9" s="20" t="s">
        <v>33</v>
      </c>
      <c r="H9" s="20" t="str">
        <f>VLOOKUP(G9,[2]Issuer!B:D,2,0)</f>
        <v>Baa1/BBB+/-</v>
      </c>
      <c r="I9" s="20">
        <f>VLOOKUP(G9,[2]Issuer!B:D,3,0)</f>
        <v>4</v>
      </c>
      <c r="J9" s="20">
        <v>12</v>
      </c>
      <c r="K9" s="20">
        <f t="shared" si="0"/>
        <v>2</v>
      </c>
      <c r="L9" s="20" t="s">
        <v>65</v>
      </c>
      <c r="M9" s="20">
        <f>VLOOKUP(L9,[2]Ccy!A:B,2,0)</f>
        <v>1</v>
      </c>
      <c r="N9" s="22">
        <f t="shared" si="1"/>
        <v>3.55</v>
      </c>
      <c r="O9" s="20">
        <f t="shared" si="2"/>
        <v>4</v>
      </c>
    </row>
    <row r="10" spans="2:15" s="11" customFormat="1" ht="15" thickBot="1">
      <c r="B10" s="16" t="s">
        <v>187</v>
      </c>
      <c r="C10" s="17">
        <v>3</v>
      </c>
      <c r="D10" s="16" t="s">
        <v>113</v>
      </c>
      <c r="E10" s="16" t="s">
        <v>115</v>
      </c>
      <c r="F10" s="17">
        <v>5</v>
      </c>
      <c r="G10" s="16" t="s">
        <v>44</v>
      </c>
      <c r="H10" s="16" t="str">
        <f>VLOOKUP(G10,[2]Issuer!B:D,2,0)</f>
        <v>Aa3  / A+/ AA-</v>
      </c>
      <c r="I10" s="17">
        <f>VLOOKUP(G10,[2]Issuer!B:D,3,0)</f>
        <v>2</v>
      </c>
      <c r="J10" s="16">
        <v>12</v>
      </c>
      <c r="K10" s="17">
        <f t="shared" si="0"/>
        <v>2</v>
      </c>
      <c r="L10" s="16" t="s">
        <v>64</v>
      </c>
      <c r="M10" s="16">
        <f>VLOOKUP(L10,[2]Ccy!A:B,2,0)</f>
        <v>1</v>
      </c>
      <c r="N10" s="19">
        <f t="shared" si="1"/>
        <v>3.05</v>
      </c>
      <c r="O10" s="16">
        <f t="shared" si="2"/>
        <v>4</v>
      </c>
    </row>
    <row r="11" spans="2:15" s="11" customFormat="1" ht="15.75" customHeight="1" thickBot="1">
      <c r="B11" s="16" t="s">
        <v>187</v>
      </c>
      <c r="C11" s="17">
        <v>3</v>
      </c>
      <c r="D11" s="16" t="s">
        <v>117</v>
      </c>
      <c r="E11" s="16" t="s">
        <v>118</v>
      </c>
      <c r="F11" s="16">
        <v>5</v>
      </c>
      <c r="G11" s="16" t="s">
        <v>33</v>
      </c>
      <c r="H11" s="16" t="str">
        <f>VLOOKUP(G11,[2]Issuer!B:D,2,0)</f>
        <v>Baa1/BBB+/-</v>
      </c>
      <c r="I11" s="16">
        <f>VLOOKUP(G11,[2]Issuer!B:D,3,0)</f>
        <v>4</v>
      </c>
      <c r="J11" s="16">
        <v>24</v>
      </c>
      <c r="K11" s="16">
        <f t="shared" si="0"/>
        <v>3</v>
      </c>
      <c r="L11" s="16" t="s">
        <v>64</v>
      </c>
      <c r="M11" s="16">
        <f>VLOOKUP(L11,[2]Ccy!A:B,2,0)</f>
        <v>1</v>
      </c>
      <c r="N11" s="13">
        <f t="shared" si="1"/>
        <v>3.6499999999999995</v>
      </c>
      <c r="O11" s="16">
        <f t="shared" si="2"/>
        <v>4</v>
      </c>
    </row>
    <row r="12" spans="2:15" s="11" customFormat="1" ht="15" thickBot="1">
      <c r="B12" s="16" t="s">
        <v>187</v>
      </c>
      <c r="C12" s="17">
        <v>3</v>
      </c>
      <c r="D12" s="16" t="s">
        <v>119</v>
      </c>
      <c r="E12" s="16" t="s">
        <v>120</v>
      </c>
      <c r="F12" s="16">
        <v>5</v>
      </c>
      <c r="G12" s="16" t="s">
        <v>44</v>
      </c>
      <c r="H12" s="16" t="str">
        <f>VLOOKUP(G12,[2]Issuer!B:D,2,0)</f>
        <v>Aa3  / A+/ AA-</v>
      </c>
      <c r="I12" s="16">
        <f>VLOOKUP(G12,[2]Issuer!B:D,3,0)</f>
        <v>2</v>
      </c>
      <c r="J12" s="16">
        <v>12</v>
      </c>
      <c r="K12" s="16">
        <f t="shared" si="0"/>
        <v>2</v>
      </c>
      <c r="L12" s="16" t="s">
        <v>64</v>
      </c>
      <c r="M12" s="16">
        <f>VLOOKUP(L12,[2]Ccy!A:B,2,0)</f>
        <v>1</v>
      </c>
      <c r="N12" s="13">
        <f t="shared" si="1"/>
        <v>3.05</v>
      </c>
      <c r="O12" s="16">
        <f t="shared" si="2"/>
        <v>4</v>
      </c>
    </row>
    <row r="13" spans="2:15" s="11" customFormat="1" ht="15" thickBot="1">
      <c r="B13" s="16" t="s">
        <v>187</v>
      </c>
      <c r="C13" s="17">
        <v>3</v>
      </c>
      <c r="D13" s="16" t="s">
        <v>121</v>
      </c>
      <c r="E13" s="16" t="s">
        <v>122</v>
      </c>
      <c r="F13" s="16">
        <v>5</v>
      </c>
      <c r="G13" s="16" t="s">
        <v>33</v>
      </c>
      <c r="H13" s="16" t="str">
        <f>VLOOKUP(G13,[2]Issuer!B:D,2,0)</f>
        <v>Baa1/BBB+/-</v>
      </c>
      <c r="I13" s="16">
        <f>VLOOKUP(G13,[2]Issuer!B:D,3,0)</f>
        <v>4</v>
      </c>
      <c r="J13" s="16">
        <v>12</v>
      </c>
      <c r="K13" s="16">
        <f t="shared" si="0"/>
        <v>2</v>
      </c>
      <c r="L13" s="16" t="s">
        <v>64</v>
      </c>
      <c r="M13" s="16">
        <f>VLOOKUP(L13,[2]Ccy!A:B,2,0)</f>
        <v>1</v>
      </c>
      <c r="N13" s="13">
        <f t="shared" si="1"/>
        <v>3.55</v>
      </c>
      <c r="O13" s="16">
        <f t="shared" si="2"/>
        <v>4</v>
      </c>
    </row>
    <row r="14" spans="2:15" s="11" customFormat="1" ht="15" thickBot="1">
      <c r="B14" s="16" t="s">
        <v>187</v>
      </c>
      <c r="C14" s="17">
        <v>3</v>
      </c>
      <c r="D14" s="16" t="s">
        <v>123</v>
      </c>
      <c r="E14" s="16" t="s">
        <v>124</v>
      </c>
      <c r="F14" s="17">
        <v>5</v>
      </c>
      <c r="G14" s="16" t="s">
        <v>44</v>
      </c>
      <c r="H14" s="16" t="str">
        <f>VLOOKUP(G14,[2]Issuer!B:D,2,0)</f>
        <v>Aa3  / A+/ AA-</v>
      </c>
      <c r="I14" s="17">
        <f>VLOOKUP(G14,[2]Issuer!B:D,3,0)</f>
        <v>2</v>
      </c>
      <c r="J14" s="16">
        <v>12</v>
      </c>
      <c r="K14" s="17">
        <f t="shared" si="0"/>
        <v>2</v>
      </c>
      <c r="L14" s="16" t="s">
        <v>64</v>
      </c>
      <c r="M14" s="16">
        <f>VLOOKUP(L14,[2]Ccy!A:B,2,0)</f>
        <v>1</v>
      </c>
      <c r="N14" s="19">
        <f t="shared" si="1"/>
        <v>3.05</v>
      </c>
      <c r="O14" s="16">
        <f t="shared" si="2"/>
        <v>4</v>
      </c>
    </row>
    <row r="15" spans="2:15" s="11" customFormat="1" ht="15.75" customHeight="1" thickBot="1">
      <c r="B15" s="16" t="s">
        <v>187</v>
      </c>
      <c r="C15" s="17">
        <v>3</v>
      </c>
      <c r="D15" s="16" t="s">
        <v>125</v>
      </c>
      <c r="E15" s="16" t="s">
        <v>126</v>
      </c>
      <c r="F15" s="16">
        <v>5</v>
      </c>
      <c r="G15" s="16" t="s">
        <v>33</v>
      </c>
      <c r="H15" s="16" t="str">
        <f>VLOOKUP(G15,[2]Issuer!B:D,2,0)</f>
        <v>Baa1/BBB+/-</v>
      </c>
      <c r="I15" s="16">
        <f>VLOOKUP(G15,[2]Issuer!B:D,3,0)</f>
        <v>4</v>
      </c>
      <c r="J15" s="16">
        <v>24</v>
      </c>
      <c r="K15" s="16">
        <f t="shared" si="0"/>
        <v>3</v>
      </c>
      <c r="L15" s="16" t="s">
        <v>64</v>
      </c>
      <c r="M15" s="16">
        <f>VLOOKUP(L15,[2]Ccy!A:B,2,0)</f>
        <v>1</v>
      </c>
      <c r="N15" s="13">
        <f t="shared" si="1"/>
        <v>3.6499999999999995</v>
      </c>
      <c r="O15" s="16">
        <f t="shared" si="2"/>
        <v>4</v>
      </c>
    </row>
    <row r="16" spans="2:15" s="11" customFormat="1" ht="15" thickBot="1">
      <c r="B16" s="16" t="s">
        <v>187</v>
      </c>
      <c r="C16" s="17">
        <v>3</v>
      </c>
      <c r="D16" s="16" t="s">
        <v>119</v>
      </c>
      <c r="E16" s="16" t="s">
        <v>120</v>
      </c>
      <c r="F16" s="16">
        <v>5</v>
      </c>
      <c r="G16" s="16" t="s">
        <v>44</v>
      </c>
      <c r="H16" s="16" t="str">
        <f>VLOOKUP(G16,[2]Issuer!B:D,2,0)</f>
        <v>Aa3  / A+/ AA-</v>
      </c>
      <c r="I16" s="16">
        <f>VLOOKUP(G16,[2]Issuer!B:D,3,0)</f>
        <v>2</v>
      </c>
      <c r="J16" s="16">
        <v>12</v>
      </c>
      <c r="K16" s="16">
        <f t="shared" si="0"/>
        <v>2</v>
      </c>
      <c r="L16" s="16" t="s">
        <v>64</v>
      </c>
      <c r="M16" s="16">
        <f>VLOOKUP(L16,[2]Ccy!A:B,2,0)</f>
        <v>1</v>
      </c>
      <c r="N16" s="13">
        <f t="shared" si="1"/>
        <v>3.05</v>
      </c>
      <c r="O16" s="16">
        <f t="shared" si="2"/>
        <v>4</v>
      </c>
    </row>
    <row r="17" spans="2:15" s="11" customFormat="1" ht="15" thickBot="1">
      <c r="B17" s="16" t="s">
        <v>187</v>
      </c>
      <c r="C17" s="17">
        <v>3</v>
      </c>
      <c r="D17" s="16" t="s">
        <v>127</v>
      </c>
      <c r="E17" s="16" t="s">
        <v>128</v>
      </c>
      <c r="F17" s="16">
        <v>5</v>
      </c>
      <c r="G17" s="16" t="s">
        <v>33</v>
      </c>
      <c r="H17" s="16" t="str">
        <f>VLOOKUP(G17,[2]Issuer!B:D,2,0)</f>
        <v>Baa1/BBB+/-</v>
      </c>
      <c r="I17" s="16">
        <f>VLOOKUP(G17,[2]Issuer!B:D,3,0)</f>
        <v>4</v>
      </c>
      <c r="J17" s="16">
        <v>12</v>
      </c>
      <c r="K17" s="16">
        <f t="shared" si="0"/>
        <v>2</v>
      </c>
      <c r="L17" s="16" t="s">
        <v>64</v>
      </c>
      <c r="M17" s="16">
        <f>VLOOKUP(L17,[2]Ccy!A:B,2,0)</f>
        <v>1</v>
      </c>
      <c r="N17" s="13">
        <f t="shared" si="1"/>
        <v>3.55</v>
      </c>
      <c r="O17" s="16">
        <f t="shared" si="2"/>
        <v>4</v>
      </c>
    </row>
    <row r="18" spans="2:15" s="11" customFormat="1" ht="15" thickBot="1">
      <c r="B18" s="16" t="s">
        <v>187</v>
      </c>
      <c r="C18" s="17">
        <v>3</v>
      </c>
      <c r="D18" s="16" t="s">
        <v>3</v>
      </c>
      <c r="E18" s="16" t="s">
        <v>83</v>
      </c>
      <c r="F18" s="17">
        <v>5</v>
      </c>
      <c r="G18" s="16" t="s">
        <v>30</v>
      </c>
      <c r="H18" s="16" t="str">
        <f>VLOOKUP(G18,[2]Issuer!B:D,2,0)</f>
        <v>A2 /-/ -</v>
      </c>
      <c r="I18" s="17">
        <f>VLOOKUP(G18,[2]Issuer!B:D,3,0)</f>
        <v>3</v>
      </c>
      <c r="J18" s="16">
        <v>12</v>
      </c>
      <c r="K18" s="17">
        <f t="shared" si="0"/>
        <v>2</v>
      </c>
      <c r="L18" s="16" t="s">
        <v>65</v>
      </c>
      <c r="M18" s="16">
        <f>VLOOKUP(L18,[2]Ccy!A:B,2,0)</f>
        <v>1</v>
      </c>
      <c r="N18" s="19">
        <f t="shared" si="1"/>
        <v>3.3</v>
      </c>
      <c r="O18" s="16">
        <f t="shared" si="2"/>
        <v>4</v>
      </c>
    </row>
    <row r="19" spans="2:15" s="11" customFormat="1" ht="15" thickBot="1">
      <c r="B19" s="16" t="s">
        <v>187</v>
      </c>
      <c r="C19" s="17">
        <v>3</v>
      </c>
      <c r="D19" s="16" t="s">
        <v>10</v>
      </c>
      <c r="E19" s="16" t="s">
        <v>84</v>
      </c>
      <c r="F19" s="17">
        <v>5</v>
      </c>
      <c r="G19" s="16" t="s">
        <v>31</v>
      </c>
      <c r="H19" s="16" t="str">
        <f>VLOOKUP(G19,[2]Issuer!B:D,2,0)</f>
        <v xml:space="preserve">A1 / A/ A </v>
      </c>
      <c r="I19" s="17">
        <f>VLOOKUP(G19,[2]Issuer!B:D,3,0)</f>
        <v>3</v>
      </c>
      <c r="J19" s="16">
        <v>6</v>
      </c>
      <c r="K19" s="17">
        <f t="shared" si="0"/>
        <v>2</v>
      </c>
      <c r="L19" s="16" t="s">
        <v>65</v>
      </c>
      <c r="M19" s="16">
        <f>VLOOKUP(L19,[2]Ccy!A:B,2,0)</f>
        <v>1</v>
      </c>
      <c r="N19" s="19">
        <f t="shared" si="1"/>
        <v>3.3</v>
      </c>
      <c r="O19" s="16">
        <f t="shared" si="2"/>
        <v>4</v>
      </c>
    </row>
    <row r="20" spans="2:15" s="11" customFormat="1" ht="15" thickBot="1">
      <c r="B20" s="16" t="s">
        <v>187</v>
      </c>
      <c r="C20" s="17">
        <v>3</v>
      </c>
      <c r="D20" s="16" t="s">
        <v>7</v>
      </c>
      <c r="E20" s="16" t="s">
        <v>85</v>
      </c>
      <c r="F20" s="17">
        <v>5</v>
      </c>
      <c r="G20" s="16" t="s">
        <v>144</v>
      </c>
      <c r="H20" s="16" t="str">
        <f>VLOOKUP(G20,[2]Issuer!B:D,2,0)</f>
        <v xml:space="preserve">A1 / A+/ A+ </v>
      </c>
      <c r="I20" s="17">
        <f>VLOOKUP(G20,[2]Issuer!B:D,3,0)</f>
        <v>3</v>
      </c>
      <c r="J20" s="16">
        <v>5</v>
      </c>
      <c r="K20" s="17">
        <f t="shared" si="0"/>
        <v>2</v>
      </c>
      <c r="L20" s="16" t="s">
        <v>65</v>
      </c>
      <c r="M20" s="16">
        <f>VLOOKUP(L20,[2]Ccy!A:B,2,0)</f>
        <v>1</v>
      </c>
      <c r="N20" s="19">
        <f t="shared" si="1"/>
        <v>3.3</v>
      </c>
      <c r="O20" s="16">
        <f t="shared" si="2"/>
        <v>4</v>
      </c>
    </row>
    <row r="21" spans="2:15" s="11" customFormat="1" ht="15" thickBot="1">
      <c r="B21" s="16" t="s">
        <v>187</v>
      </c>
      <c r="C21" s="17">
        <v>3</v>
      </c>
      <c r="D21" s="16" t="s">
        <v>4</v>
      </c>
      <c r="E21" s="16" t="s">
        <v>86</v>
      </c>
      <c r="F21" s="17">
        <v>5</v>
      </c>
      <c r="G21" s="16" t="s">
        <v>38</v>
      </c>
      <c r="H21" s="16" t="str">
        <f>VLOOKUP(G21,[2]Issuer!B:D,2,0)</f>
        <v xml:space="preserve">A2 /A/ A+ </v>
      </c>
      <c r="I21" s="17">
        <f>VLOOKUP(G21,[2]Issuer!B:D,3,0)</f>
        <v>3</v>
      </c>
      <c r="J21" s="16">
        <v>9</v>
      </c>
      <c r="K21" s="17">
        <f t="shared" si="0"/>
        <v>2</v>
      </c>
      <c r="L21" s="16" t="s">
        <v>65</v>
      </c>
      <c r="M21" s="16">
        <f>VLOOKUP(L21,[2]Ccy!A:B,2,0)</f>
        <v>1</v>
      </c>
      <c r="N21" s="19">
        <f t="shared" si="1"/>
        <v>3.3</v>
      </c>
      <c r="O21" s="16">
        <f t="shared" si="2"/>
        <v>4</v>
      </c>
    </row>
    <row r="22" spans="2:15" s="11" customFormat="1" ht="15" thickBot="1">
      <c r="B22" s="16" t="s">
        <v>187</v>
      </c>
      <c r="C22" s="17">
        <v>3</v>
      </c>
      <c r="D22" s="16" t="s">
        <v>17</v>
      </c>
      <c r="E22" s="16" t="s">
        <v>87</v>
      </c>
      <c r="F22" s="17">
        <v>5</v>
      </c>
      <c r="G22" s="16" t="s">
        <v>32</v>
      </c>
      <c r="H22" s="16" t="str">
        <f>VLOOKUP(G22,[2]Issuer!B:D,2,0)</f>
        <v>Aa3 / A+/ -</v>
      </c>
      <c r="I22" s="17">
        <f>VLOOKUP(G22,[2]Issuer!B:D,3,0)</f>
        <v>2</v>
      </c>
      <c r="J22" s="16">
        <v>12</v>
      </c>
      <c r="K22" s="17">
        <f t="shared" si="0"/>
        <v>2</v>
      </c>
      <c r="L22" s="16" t="s">
        <v>65</v>
      </c>
      <c r="M22" s="16">
        <f>VLOOKUP(L22,[2]Ccy!A:B,2,0)</f>
        <v>1</v>
      </c>
      <c r="N22" s="19">
        <f t="shared" si="1"/>
        <v>3.05</v>
      </c>
      <c r="O22" s="16">
        <f t="shared" si="2"/>
        <v>4</v>
      </c>
    </row>
    <row r="23" spans="2:15" s="11" customFormat="1" ht="15" thickBot="1">
      <c r="B23" s="16" t="s">
        <v>187</v>
      </c>
      <c r="C23" s="17">
        <v>3</v>
      </c>
      <c r="D23" s="16" t="s">
        <v>14</v>
      </c>
      <c r="E23" s="16" t="s">
        <v>88</v>
      </c>
      <c r="F23" s="17">
        <v>5</v>
      </c>
      <c r="G23" s="16" t="s">
        <v>41</v>
      </c>
      <c r="H23" s="16" t="str">
        <f>VLOOKUP(G23,[2]Issuer!B:D,2,0)</f>
        <v>- / - / BBB</v>
      </c>
      <c r="I23" s="17">
        <f>VLOOKUP(G23,[2]Issuer!B:D,3,0)</f>
        <v>4</v>
      </c>
      <c r="J23" s="16">
        <v>12</v>
      </c>
      <c r="K23" s="17">
        <f t="shared" si="0"/>
        <v>2</v>
      </c>
      <c r="L23" s="16" t="s">
        <v>65</v>
      </c>
      <c r="M23" s="16">
        <f>VLOOKUP(L23,[2]Ccy!A:B,2,0)</f>
        <v>1</v>
      </c>
      <c r="N23" s="19">
        <f t="shared" si="1"/>
        <v>3.55</v>
      </c>
      <c r="O23" s="16">
        <f t="shared" si="2"/>
        <v>4</v>
      </c>
    </row>
    <row r="24" spans="2:15" s="11" customFormat="1" ht="15" thickBot="1">
      <c r="B24" s="16" t="s">
        <v>187</v>
      </c>
      <c r="C24" s="17">
        <v>3</v>
      </c>
      <c r="D24" s="16" t="s">
        <v>20</v>
      </c>
      <c r="E24" s="16" t="s">
        <v>97</v>
      </c>
      <c r="F24" s="17">
        <v>5</v>
      </c>
      <c r="G24" s="16" t="s">
        <v>31</v>
      </c>
      <c r="H24" s="16" t="str">
        <f>VLOOKUP(G24,[2]Issuer!B:D,2,0)</f>
        <v xml:space="preserve">A1 / A/ A </v>
      </c>
      <c r="I24" s="17">
        <f>VLOOKUP(G24,[2]Issuer!B:D,3,0)</f>
        <v>3</v>
      </c>
      <c r="J24" s="16">
        <v>24</v>
      </c>
      <c r="K24" s="17">
        <f t="shared" si="0"/>
        <v>3</v>
      </c>
      <c r="L24" s="16" t="s">
        <v>65</v>
      </c>
      <c r="M24" s="16">
        <f>VLOOKUP(L24,[2]Ccy!A:B,2,0)</f>
        <v>1</v>
      </c>
      <c r="N24" s="19">
        <f t="shared" si="1"/>
        <v>3.3999999999999995</v>
      </c>
      <c r="O24" s="16">
        <f t="shared" si="2"/>
        <v>4</v>
      </c>
    </row>
    <row r="25" spans="2:15" s="11" customFormat="1" ht="16.5" customHeight="1" thickBot="1">
      <c r="B25" s="16" t="s">
        <v>187</v>
      </c>
      <c r="C25" s="17">
        <v>3</v>
      </c>
      <c r="D25" s="16" t="s">
        <v>16</v>
      </c>
      <c r="E25" s="16" t="s">
        <v>98</v>
      </c>
      <c r="F25" s="17">
        <v>5</v>
      </c>
      <c r="G25" s="16" t="s">
        <v>144</v>
      </c>
      <c r="H25" s="16" t="str">
        <f>VLOOKUP(G25,[2]Issuer!B:D,2,0)</f>
        <v xml:space="preserve">A1 / A+/ A+ </v>
      </c>
      <c r="I25" s="17">
        <f>VLOOKUP(G25,[2]Issuer!B:D,3,0)</f>
        <v>3</v>
      </c>
      <c r="J25" s="16">
        <v>24</v>
      </c>
      <c r="K25" s="17">
        <f t="shared" si="0"/>
        <v>3</v>
      </c>
      <c r="L25" s="16" t="s">
        <v>65</v>
      </c>
      <c r="M25" s="16">
        <f>VLOOKUP(L25,[2]Ccy!A:B,2,0)</f>
        <v>1</v>
      </c>
      <c r="N25" s="19">
        <f t="shared" si="1"/>
        <v>3.3999999999999995</v>
      </c>
      <c r="O25" s="16">
        <f t="shared" si="2"/>
        <v>4</v>
      </c>
    </row>
    <row r="26" spans="2:15" s="11" customFormat="1" ht="16.5" customHeight="1" thickBot="1">
      <c r="B26" s="16" t="s">
        <v>187</v>
      </c>
      <c r="C26" s="17">
        <v>3</v>
      </c>
      <c r="D26" s="16" t="s">
        <v>18</v>
      </c>
      <c r="E26" s="16" t="s">
        <v>99</v>
      </c>
      <c r="F26" s="17">
        <v>5</v>
      </c>
      <c r="G26" s="16" t="s">
        <v>38</v>
      </c>
      <c r="H26" s="16" t="str">
        <f>VLOOKUP(G26,[2]Issuer!B:D,2,0)</f>
        <v xml:space="preserve">A2 /A/ A+ </v>
      </c>
      <c r="I26" s="17">
        <f>VLOOKUP(G26,[2]Issuer!B:D,3,0)</f>
        <v>3</v>
      </c>
      <c r="J26" s="16">
        <v>24</v>
      </c>
      <c r="K26" s="17">
        <f t="shared" si="0"/>
        <v>3</v>
      </c>
      <c r="L26" s="16" t="s">
        <v>65</v>
      </c>
      <c r="M26" s="16">
        <f>VLOOKUP(L26,[2]Ccy!A:B,2,0)</f>
        <v>1</v>
      </c>
      <c r="N26" s="19">
        <f t="shared" si="1"/>
        <v>3.3999999999999995</v>
      </c>
      <c r="O26" s="16">
        <f t="shared" si="2"/>
        <v>4</v>
      </c>
    </row>
    <row r="27" spans="2:15" s="11" customFormat="1" ht="16.5" customHeight="1" thickBot="1">
      <c r="B27" s="16" t="s">
        <v>187</v>
      </c>
      <c r="C27" s="17">
        <v>3</v>
      </c>
      <c r="D27" s="16" t="s">
        <v>15</v>
      </c>
      <c r="E27" s="16" t="s">
        <v>100</v>
      </c>
      <c r="F27" s="17">
        <v>5</v>
      </c>
      <c r="G27" s="16" t="s">
        <v>41</v>
      </c>
      <c r="H27" s="16" t="str">
        <f>VLOOKUP(G27,[2]Issuer!B:D,2,0)</f>
        <v>- / - / BBB</v>
      </c>
      <c r="I27" s="17">
        <f>VLOOKUP(G27,[2]Issuer!B:D,3,0)</f>
        <v>4</v>
      </c>
      <c r="J27" s="16">
        <v>24</v>
      </c>
      <c r="K27" s="17">
        <f t="shared" si="0"/>
        <v>3</v>
      </c>
      <c r="L27" s="16" t="s">
        <v>65</v>
      </c>
      <c r="M27" s="16">
        <f>VLOOKUP(L27,[2]Ccy!A:B,2,0)</f>
        <v>1</v>
      </c>
      <c r="N27" s="19">
        <f t="shared" si="1"/>
        <v>3.6499999999999995</v>
      </c>
      <c r="O27" s="16">
        <f t="shared" si="2"/>
        <v>4</v>
      </c>
    </row>
    <row r="28" spans="2:15" s="11" customFormat="1" ht="16.5" customHeight="1" thickBot="1">
      <c r="B28" s="16" t="s">
        <v>187</v>
      </c>
      <c r="C28" s="17">
        <v>3</v>
      </c>
      <c r="D28" s="16" t="s">
        <v>23</v>
      </c>
      <c r="E28" s="16" t="s">
        <v>101</v>
      </c>
      <c r="F28" s="17">
        <v>5</v>
      </c>
      <c r="G28" s="16" t="s">
        <v>41</v>
      </c>
      <c r="H28" s="16" t="str">
        <f>VLOOKUP(G28,[2]Issuer!B:D,2,0)</f>
        <v>- / - / BBB</v>
      </c>
      <c r="I28" s="17">
        <f>VLOOKUP(G28,[2]Issuer!B:D,3,0)</f>
        <v>4</v>
      </c>
      <c r="J28" s="16">
        <v>24</v>
      </c>
      <c r="K28" s="17">
        <f t="shared" si="0"/>
        <v>3</v>
      </c>
      <c r="L28" s="16" t="s">
        <v>65</v>
      </c>
      <c r="M28" s="16">
        <f>VLOOKUP(L28,[2]Ccy!A:B,2,0)</f>
        <v>1</v>
      </c>
      <c r="N28" s="19">
        <f t="shared" si="1"/>
        <v>3.6499999999999995</v>
      </c>
      <c r="O28" s="16">
        <f t="shared" si="2"/>
        <v>4</v>
      </c>
    </row>
    <row r="29" spans="2:15" s="11" customFormat="1" ht="16.5" customHeight="1" thickBot="1">
      <c r="B29" s="16" t="s">
        <v>187</v>
      </c>
      <c r="C29" s="17">
        <v>3</v>
      </c>
      <c r="D29" s="16" t="s">
        <v>21</v>
      </c>
      <c r="E29" s="16" t="s">
        <v>102</v>
      </c>
      <c r="F29" s="17">
        <v>5</v>
      </c>
      <c r="G29" s="16" t="s">
        <v>41</v>
      </c>
      <c r="H29" s="16" t="str">
        <f>VLOOKUP(G29,[2]Issuer!B:D,2,0)</f>
        <v>- / - / BBB</v>
      </c>
      <c r="I29" s="17">
        <f>VLOOKUP(G29,[2]Issuer!B:D,3,0)</f>
        <v>4</v>
      </c>
      <c r="J29" s="16">
        <v>24</v>
      </c>
      <c r="K29" s="17">
        <f t="shared" si="0"/>
        <v>3</v>
      </c>
      <c r="L29" s="16" t="s">
        <v>65</v>
      </c>
      <c r="M29" s="16">
        <f>VLOOKUP(L29,[2]Ccy!A:B,2,0)</f>
        <v>1</v>
      </c>
      <c r="N29" s="19">
        <f t="shared" si="1"/>
        <v>3.6499999999999995</v>
      </c>
      <c r="O29" s="16">
        <f t="shared" si="2"/>
        <v>4</v>
      </c>
    </row>
    <row r="30" spans="2:15" s="11" customFormat="1" ht="16.5" customHeight="1" thickBot="1">
      <c r="B30" s="16" t="s">
        <v>187</v>
      </c>
      <c r="C30" s="17">
        <v>3</v>
      </c>
      <c r="D30" s="16" t="s">
        <v>26</v>
      </c>
      <c r="E30" s="16" t="s">
        <v>103</v>
      </c>
      <c r="F30" s="17">
        <v>5</v>
      </c>
      <c r="G30" s="16" t="s">
        <v>41</v>
      </c>
      <c r="H30" s="16" t="str">
        <f>VLOOKUP(G30,[2]Issuer!B:D,2,0)</f>
        <v>- / - / BBB</v>
      </c>
      <c r="I30" s="17">
        <f>VLOOKUP(G30,[2]Issuer!B:D,3,0)</f>
        <v>4</v>
      </c>
      <c r="J30" s="16">
        <v>24</v>
      </c>
      <c r="K30" s="17">
        <f t="shared" si="0"/>
        <v>3</v>
      </c>
      <c r="L30" s="16" t="s">
        <v>65</v>
      </c>
      <c r="M30" s="16">
        <f>VLOOKUP(L30,[2]Ccy!A:B,2,0)</f>
        <v>1</v>
      </c>
      <c r="N30" s="19">
        <f t="shared" si="1"/>
        <v>3.6499999999999995</v>
      </c>
      <c r="O30" s="16">
        <f t="shared" si="2"/>
        <v>4</v>
      </c>
    </row>
    <row r="31" spans="2:15" s="11" customFormat="1" ht="16.5" customHeight="1">
      <c r="B31" s="23"/>
      <c r="C31" s="23"/>
      <c r="D31" s="23"/>
      <c r="E31" s="23"/>
      <c r="F31" s="23"/>
      <c r="G31" s="23"/>
      <c r="H31" s="23"/>
      <c r="I31" s="23"/>
      <c r="J31" s="24"/>
      <c r="K31" s="24"/>
    </row>
    <row r="32" spans="2:15" s="11" customFormat="1">
      <c r="B32" s="25" t="s">
        <v>156</v>
      </c>
      <c r="C32" s="23"/>
      <c r="D32" s="23"/>
      <c r="E32" s="23"/>
      <c r="F32" s="23"/>
      <c r="G32" s="23"/>
      <c r="H32" s="23"/>
      <c r="I32" s="23"/>
      <c r="J32" s="26"/>
      <c r="K32" s="26"/>
    </row>
    <row r="33" spans="2:3" s="11" customFormat="1">
      <c r="B33" s="25" t="s">
        <v>155</v>
      </c>
      <c r="C33" s="25"/>
    </row>
    <row r="34" spans="2:3" s="11" customFormat="1"/>
    <row r="35" spans="2:3" s="11" customFormat="1"/>
    <row r="36" spans="2:3" s="11" customFormat="1"/>
    <row r="37" spans="2:3" s="11" customFormat="1"/>
    <row r="38" spans="2:3" s="11" customFormat="1"/>
    <row r="39" spans="2:3" s="11" customFormat="1"/>
    <row r="40" spans="2:3" s="11" customFormat="1"/>
    <row r="41" spans="2:3" s="11" customFormat="1"/>
    <row r="42" spans="2:3" s="11" customFormat="1"/>
    <row r="43" spans="2:3" s="11" customFormat="1"/>
    <row r="44" spans="2:3" s="11" customFormat="1"/>
    <row r="45" spans="2:3" s="11" customFormat="1"/>
    <row r="46" spans="2:3" s="11" customFormat="1"/>
    <row r="47" spans="2:3" s="11" customFormat="1"/>
    <row r="48" spans="2:3"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sheetData>
  <sheetProtection algorithmName="SHA-512" hashValue="a+MD5U+XQpOM44pSJhzEiIffOesfur/qBnMou1Nm4+ECjgpCphbPbItYCZ1HNCOIun46Tf0H14YwdRuNpQ7dKQ==" saltValue="7YR2j4EpOQ73dCplU9EOXQ==" spinCount="100000" sheet="1" objects="1" scenarios="1"/>
  <phoneticPr fontId="12" type="noConversion"/>
  <hyperlinks>
    <hyperlink ref="L3" location="Disclaimer免责声明!A1" display="Disclaimer免责声明" xr:uid="{07CF628D-2C69-400D-A6B6-56F2668F57FF}"/>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A36D0-1D2B-4F42-BE68-DBD336C5A1D4}">
  <dimension ref="A1:AU192"/>
  <sheetViews>
    <sheetView zoomScale="85" zoomScaleNormal="85" workbookViewId="0">
      <selection activeCell="G16" sqref="A16:G17"/>
    </sheetView>
  </sheetViews>
  <sheetFormatPr defaultColWidth="9.140625" defaultRowHeight="14.25"/>
  <cols>
    <col min="1" max="1" width="4.42578125" style="11" customWidth="1"/>
    <col min="2" max="2" width="12.28515625" style="13" customWidth="1"/>
    <col min="3" max="3" width="2.28515625" style="13" hidden="1" customWidth="1"/>
    <col min="4" max="4" width="17" style="13" customWidth="1"/>
    <col min="5" max="5" width="2.28515625" style="13" hidden="1" customWidth="1"/>
    <col min="6" max="6" width="21.28515625" style="13" customWidth="1"/>
    <col min="7" max="7" width="20.42578125" style="13" bestFit="1" customWidth="1"/>
    <col min="8" max="8" width="2.140625" style="13" hidden="1" customWidth="1"/>
    <col min="9" max="9" width="17.140625" style="13" customWidth="1"/>
    <col min="10" max="10" width="2.42578125" style="13" hidden="1" customWidth="1"/>
    <col min="11" max="11" width="9.42578125" style="13" customWidth="1"/>
    <col min="12" max="12" width="2.140625" style="13" hidden="1" customWidth="1"/>
    <col min="13" max="13" width="8.42578125" style="13" hidden="1" customWidth="1"/>
    <col min="14" max="14" width="14" style="13" bestFit="1" customWidth="1"/>
    <col min="15" max="47" width="9.140625" style="11"/>
    <col min="48" max="16384" width="9.140625" style="13"/>
  </cols>
  <sheetData>
    <row r="1" spans="2:14" s="11" customFormat="1"/>
    <row r="2" spans="2:14" ht="20.25">
      <c r="B2" s="11"/>
      <c r="C2" s="11"/>
      <c r="D2" s="11"/>
      <c r="E2" s="11"/>
      <c r="F2" s="12" t="s">
        <v>159</v>
      </c>
      <c r="G2" s="11"/>
      <c r="H2" s="11"/>
      <c r="I2" s="11"/>
      <c r="J2" s="11"/>
      <c r="K2" s="11"/>
      <c r="L2" s="11"/>
      <c r="M2" s="11"/>
      <c r="N2" s="11"/>
    </row>
    <row r="3" spans="2:14" ht="20.25">
      <c r="B3" s="11"/>
      <c r="C3" s="11"/>
      <c r="D3" s="11"/>
      <c r="E3" s="11"/>
      <c r="F3" s="12" t="s">
        <v>148</v>
      </c>
      <c r="G3" s="11"/>
      <c r="H3" s="11"/>
      <c r="I3" s="11"/>
      <c r="J3" s="11"/>
      <c r="L3" s="11"/>
      <c r="M3" s="11"/>
      <c r="N3" s="10" t="s">
        <v>140</v>
      </c>
    </row>
    <row r="4" spans="2:14" ht="15" thickBot="1">
      <c r="B4" s="11"/>
      <c r="C4" s="11"/>
      <c r="D4" s="11"/>
      <c r="E4" s="11"/>
      <c r="F4" s="11"/>
      <c r="G4" s="11"/>
      <c r="H4" s="11"/>
      <c r="I4" s="11"/>
      <c r="J4" s="11"/>
      <c r="K4" s="11"/>
      <c r="L4" s="11"/>
      <c r="M4" s="11"/>
      <c r="N4" s="11"/>
    </row>
    <row r="5" spans="2:14" ht="45.75" thickBot="1">
      <c r="B5" s="14" t="s">
        <v>0</v>
      </c>
      <c r="C5" s="14" t="s">
        <v>58</v>
      </c>
      <c r="D5" s="15" t="s">
        <v>152</v>
      </c>
      <c r="E5" s="15" t="s">
        <v>56</v>
      </c>
      <c r="F5" s="15" t="s">
        <v>28</v>
      </c>
      <c r="G5" s="15" t="s">
        <v>60</v>
      </c>
      <c r="H5" s="15" t="s">
        <v>59</v>
      </c>
      <c r="I5" s="15" t="s">
        <v>61</v>
      </c>
      <c r="J5" s="15" t="s">
        <v>62</v>
      </c>
      <c r="K5" s="14" t="s">
        <v>1</v>
      </c>
      <c r="L5" s="15" t="s">
        <v>63</v>
      </c>
      <c r="M5" s="15" t="s">
        <v>77</v>
      </c>
      <c r="N5" s="15" t="s">
        <v>79</v>
      </c>
    </row>
    <row r="6" spans="2:14" ht="15" thickBot="1">
      <c r="B6" s="16" t="s">
        <v>149</v>
      </c>
      <c r="C6" s="17">
        <v>1</v>
      </c>
      <c r="D6" s="18">
        <v>5.2999999999999999E-2</v>
      </c>
      <c r="E6" s="17">
        <v>3</v>
      </c>
      <c r="F6" s="16" t="s">
        <v>44</v>
      </c>
      <c r="G6" s="16" t="str">
        <f>VLOOKUP(F6,Issuer!B:D,2,0)</f>
        <v>A2  / A-/ A</v>
      </c>
      <c r="H6" s="17">
        <f>VLOOKUP(F6,Issuer!B:D,3,0)</f>
        <v>3</v>
      </c>
      <c r="I6" s="16">
        <v>3</v>
      </c>
      <c r="J6" s="17">
        <f>IF(AND(I6&gt;=0,I6&lt;=12),2,IF(AND(I6&gt;12,I6&lt;=60),3,IF(AND(I6&gt;60,I6&lt;=120),4,IF(AND(I6&gt;120,I6&lt;99999),5,""))))</f>
        <v>2</v>
      </c>
      <c r="K6" s="16" t="s">
        <v>64</v>
      </c>
      <c r="L6" s="16">
        <f>VLOOKUP(K6,Ccy!A:B,2,0)</f>
        <v>1</v>
      </c>
      <c r="M6" s="19">
        <f t="shared" ref="M6:M22" si="0">C6*0.35+E6*0.25+H6*0.25+J6*0.1+L6*0.05</f>
        <v>2.1</v>
      </c>
      <c r="N6" s="16">
        <f>IF(AND(M6&gt;=1,M6&lt;=1.45),1,IF(AND(M6&gt;1.45,M6&lt;=2.1),2,IF(AND(M6&gt;2.1,M6&lt;=2.95),3,IF(AND(M6&gt;2.95,M6&lt;=3.65),4,IF(AND(M6&gt;3.65,M6&lt;=5),5,"")))))</f>
        <v>2</v>
      </c>
    </row>
    <row r="7" spans="2:14" ht="15" thickBot="1">
      <c r="B7" s="16" t="s">
        <v>149</v>
      </c>
      <c r="C7" s="17">
        <v>1</v>
      </c>
      <c r="D7" s="18">
        <v>5.1999999999999998E-2</v>
      </c>
      <c r="E7" s="17">
        <v>3</v>
      </c>
      <c r="F7" s="16" t="s">
        <v>44</v>
      </c>
      <c r="G7" s="16" t="str">
        <f>VLOOKUP(F7,Issuer!B:D,2,0)</f>
        <v>A2  / A-/ A</v>
      </c>
      <c r="H7" s="17">
        <f>VLOOKUP(F7,Issuer!B:D,3,0)</f>
        <v>3</v>
      </c>
      <c r="I7" s="16">
        <v>6</v>
      </c>
      <c r="J7" s="17">
        <f t="shared" ref="J7:J22" si="1">IF(AND(I7&gt;=0,I7&lt;=12),2,IF(AND(I7&gt;12,I7&lt;=60),3,IF(AND(I7&gt;60,I7&lt;=120),4,IF(AND(I7&gt;120,I7&lt;99999),5,""))))</f>
        <v>2</v>
      </c>
      <c r="K7" s="16" t="s">
        <v>64</v>
      </c>
      <c r="L7" s="16">
        <f>VLOOKUP(K7,Ccy!A:B,2,0)</f>
        <v>1</v>
      </c>
      <c r="M7" s="19">
        <f t="shared" si="0"/>
        <v>2.1</v>
      </c>
      <c r="N7" s="16">
        <f>IF(AND(M7&gt;=1,M7&lt;=1.45),1,IF(AND(M7&gt;1.45,M7&lt;=2.1),2,IF(AND(M7&gt;2.1,M7&lt;=2.95),3,IF(AND(M7&gt;2.95,M7&lt;=3.65),4,IF(AND(M7&gt;3.65,M7&lt;=5),5,"")))))</f>
        <v>2</v>
      </c>
    </row>
    <row r="8" spans="2:14" ht="15" thickBot="1">
      <c r="B8" s="16" t="s">
        <v>149</v>
      </c>
      <c r="C8" s="17">
        <v>1</v>
      </c>
      <c r="D8" s="18">
        <v>5.1999999999999998E-2</v>
      </c>
      <c r="E8" s="17">
        <v>3</v>
      </c>
      <c r="F8" s="16" t="s">
        <v>44</v>
      </c>
      <c r="G8" s="16" t="str">
        <f>VLOOKUP(F8,Issuer!B:D,2,0)</f>
        <v>A2  / A-/ A</v>
      </c>
      <c r="H8" s="17">
        <f>VLOOKUP(F8,Issuer!B:D,3,0)</f>
        <v>3</v>
      </c>
      <c r="I8" s="16">
        <v>12</v>
      </c>
      <c r="J8" s="17">
        <f t="shared" si="1"/>
        <v>2</v>
      </c>
      <c r="K8" s="16" t="s">
        <v>64</v>
      </c>
      <c r="L8" s="16">
        <f>VLOOKUP(K8,Ccy!A:B,2,0)</f>
        <v>1</v>
      </c>
      <c r="M8" s="19">
        <f t="shared" si="0"/>
        <v>2.1</v>
      </c>
      <c r="N8" s="16">
        <f t="shared" ref="N8:N22" si="2">IF(AND(M8&gt;=1,M8&lt;=1.45),1,IF(AND(M8&gt;1.45,M8&lt;=2.1),2,IF(AND(M8&gt;2.1,M8&lt;=2.95),3,IF(AND(M8&gt;2.95,M8&lt;=3.65),4,IF(AND(M8&gt;3.65,M8&lt;=5),5,"")))))</f>
        <v>2</v>
      </c>
    </row>
    <row r="9" spans="2:14" ht="15" thickBot="1">
      <c r="B9" s="20" t="s">
        <v>149</v>
      </c>
      <c r="C9" s="17">
        <v>1</v>
      </c>
      <c r="D9" s="21">
        <v>4.6199999999999998E-2</v>
      </c>
      <c r="E9" s="17">
        <v>3</v>
      </c>
      <c r="F9" s="20" t="s">
        <v>33</v>
      </c>
      <c r="G9" s="20" t="str">
        <f>VLOOKUP(F9,Issuer!B:D,2,0)</f>
        <v>Baa1/BBB+/-</v>
      </c>
      <c r="H9" s="20">
        <f>VLOOKUP(F9,Issuer!B:D,3,0)</f>
        <v>4</v>
      </c>
      <c r="I9" s="20">
        <v>3</v>
      </c>
      <c r="J9" s="20">
        <f t="shared" si="1"/>
        <v>2</v>
      </c>
      <c r="K9" s="20" t="s">
        <v>65</v>
      </c>
      <c r="L9" s="20">
        <f>VLOOKUP(K9,Ccy!A:B,2,0)</f>
        <v>1</v>
      </c>
      <c r="M9" s="22">
        <f t="shared" si="0"/>
        <v>2.35</v>
      </c>
      <c r="N9" s="20">
        <f>IF(AND(M9&gt;=1,M9&lt;=1.45),1,IF(AND(M9&gt;1.45,M9&lt;=2.1),2,IF(AND(M9&gt;2.1,M9&lt;=2.95),3,IF(AND(M9&gt;2.95,M9&lt;=3.65),4,IF(AND(M9&gt;3.65,M9&lt;=5),5,"")))))</f>
        <v>3</v>
      </c>
    </row>
    <row r="10" spans="2:14" ht="15" thickBot="1">
      <c r="B10" s="20" t="s">
        <v>149</v>
      </c>
      <c r="C10" s="17">
        <v>1</v>
      </c>
      <c r="D10" s="21">
        <v>4.5199999999999997E-2</v>
      </c>
      <c r="E10" s="17">
        <v>3</v>
      </c>
      <c r="F10" s="20" t="s">
        <v>33</v>
      </c>
      <c r="G10" s="20" t="str">
        <f>VLOOKUP(F10,Issuer!B:D,2,0)</f>
        <v>Baa1/BBB+/-</v>
      </c>
      <c r="H10" s="20">
        <f>VLOOKUP(F10,Issuer!B:D,3,0)</f>
        <v>4</v>
      </c>
      <c r="I10" s="20">
        <v>6</v>
      </c>
      <c r="J10" s="20">
        <f t="shared" si="1"/>
        <v>2</v>
      </c>
      <c r="K10" s="20" t="s">
        <v>65</v>
      </c>
      <c r="L10" s="20">
        <f>VLOOKUP(K10,Ccy!A:B,2,0)</f>
        <v>1</v>
      </c>
      <c r="M10" s="22">
        <f t="shared" si="0"/>
        <v>2.35</v>
      </c>
      <c r="N10" s="20">
        <f t="shared" si="2"/>
        <v>3</v>
      </c>
    </row>
    <row r="11" spans="2:14" ht="15" thickBot="1">
      <c r="B11" s="20" t="s">
        <v>149</v>
      </c>
      <c r="C11" s="17">
        <v>1</v>
      </c>
      <c r="D11" s="21">
        <v>4.5199999999999997E-2</v>
      </c>
      <c r="E11" s="17">
        <v>3</v>
      </c>
      <c r="F11" s="20" t="s">
        <v>33</v>
      </c>
      <c r="G11" s="20" t="str">
        <f>VLOOKUP(F11,Issuer!B:D,2,0)</f>
        <v>Baa1/BBB+/-</v>
      </c>
      <c r="H11" s="20">
        <f>VLOOKUP(F11,Issuer!B:D,3,0)</f>
        <v>4</v>
      </c>
      <c r="I11" s="20">
        <v>12</v>
      </c>
      <c r="J11" s="20">
        <f t="shared" si="1"/>
        <v>2</v>
      </c>
      <c r="K11" s="20" t="s">
        <v>65</v>
      </c>
      <c r="L11" s="20">
        <f>VLOOKUP(K11,Ccy!A:B,2,0)</f>
        <v>1</v>
      </c>
      <c r="M11" s="22">
        <f t="shared" si="0"/>
        <v>2.35</v>
      </c>
      <c r="N11" s="20">
        <f t="shared" si="2"/>
        <v>3</v>
      </c>
    </row>
    <row r="12" spans="2:14" ht="15" thickBot="1">
      <c r="B12" s="16" t="s">
        <v>149</v>
      </c>
      <c r="C12" s="16">
        <v>1</v>
      </c>
      <c r="D12" s="18">
        <v>2.4E-2</v>
      </c>
      <c r="E12" s="16">
        <v>3</v>
      </c>
      <c r="F12" s="16" t="s">
        <v>31</v>
      </c>
      <c r="G12" s="16" t="str">
        <f>VLOOKUP(F12,Issuer!B:D,2,0)</f>
        <v xml:space="preserve">A1 / A/ A- </v>
      </c>
      <c r="H12" s="16">
        <f>VLOOKUP(F12,Issuer!B:D,3,0)</f>
        <v>3</v>
      </c>
      <c r="I12" s="16">
        <v>6</v>
      </c>
      <c r="J12" s="16">
        <f t="shared" si="1"/>
        <v>2</v>
      </c>
      <c r="K12" s="16" t="s">
        <v>74</v>
      </c>
      <c r="L12" s="16">
        <f>VLOOKUP(K12,Ccy!A:B,2,0)</f>
        <v>5</v>
      </c>
      <c r="M12" s="13">
        <f t="shared" si="0"/>
        <v>2.3000000000000003</v>
      </c>
      <c r="N12" s="16">
        <f>IF(AND(M12&gt;=1,M12&lt;=1.45),1,IF(AND(M12&gt;1.45,M12&lt;=2.1),2,IF(AND(M12&gt;2.1,M12&lt;=2.95),3,IF(AND(M12&gt;2.95,M12&lt;=3.65),4,IF(AND(M12&gt;3.65,M12&lt;=5),5,"")))))</f>
        <v>3</v>
      </c>
    </row>
    <row r="13" spans="2:14" ht="15" thickBot="1">
      <c r="B13" s="16" t="s">
        <v>149</v>
      </c>
      <c r="C13" s="16">
        <v>1</v>
      </c>
      <c r="D13" s="18">
        <v>2.1999999999999999E-2</v>
      </c>
      <c r="E13" s="16">
        <v>3</v>
      </c>
      <c r="F13" s="16" t="s">
        <v>146</v>
      </c>
      <c r="G13" s="16" t="str">
        <f>VLOOKUP(F13,Issuer!B:D,2,0)</f>
        <v xml:space="preserve">- / -/ A </v>
      </c>
      <c r="H13" s="16">
        <f>VLOOKUP(F13,Issuer!B:D,3,0)</f>
        <v>3</v>
      </c>
      <c r="I13" s="16">
        <v>6</v>
      </c>
      <c r="J13" s="16">
        <f t="shared" si="1"/>
        <v>2</v>
      </c>
      <c r="K13" s="16" t="s">
        <v>74</v>
      </c>
      <c r="L13" s="16">
        <f>VLOOKUP(K13,Ccy!A:B,2,0)</f>
        <v>5</v>
      </c>
      <c r="M13" s="13">
        <f t="shared" si="0"/>
        <v>2.3000000000000003</v>
      </c>
      <c r="N13" s="16">
        <f t="shared" si="2"/>
        <v>3</v>
      </c>
    </row>
    <row r="14" spans="2:14" ht="15" thickBot="1">
      <c r="B14" s="16" t="s">
        <v>149</v>
      </c>
      <c r="C14" s="17">
        <v>1</v>
      </c>
      <c r="D14" s="18">
        <v>5.1999999999999998E-2</v>
      </c>
      <c r="E14" s="17">
        <v>3</v>
      </c>
      <c r="F14" s="16" t="s">
        <v>44</v>
      </c>
      <c r="G14" s="16" t="str">
        <f>VLOOKUP(F14,Issuer!B:D,2,0)</f>
        <v>A2  / A-/ A</v>
      </c>
      <c r="H14" s="17">
        <f>VLOOKUP(F14,Issuer!B:D,3,0)</f>
        <v>3</v>
      </c>
      <c r="I14" s="16">
        <v>6</v>
      </c>
      <c r="J14" s="17">
        <f t="shared" si="1"/>
        <v>2</v>
      </c>
      <c r="K14" s="16" t="s">
        <v>64</v>
      </c>
      <c r="L14" s="16">
        <f>VLOOKUP(K14,Ccy!A:B,2,0)</f>
        <v>1</v>
      </c>
      <c r="M14" s="19">
        <f t="shared" si="0"/>
        <v>2.1</v>
      </c>
      <c r="N14" s="16">
        <f t="shared" si="2"/>
        <v>2</v>
      </c>
    </row>
    <row r="15" spans="2:14" ht="15" thickBot="1">
      <c r="B15" s="16" t="s">
        <v>149</v>
      </c>
      <c r="C15" s="17">
        <v>1</v>
      </c>
      <c r="D15" s="18">
        <v>5.45E-2</v>
      </c>
      <c r="E15" s="17">
        <v>3</v>
      </c>
      <c r="F15" s="16" t="s">
        <v>30</v>
      </c>
      <c r="G15" s="16" t="str">
        <f>VLOOKUP(F15,Issuer!B:D,2,0)</f>
        <v>A3 /-/ -</v>
      </c>
      <c r="H15" s="17">
        <f>VLOOKUP(F15,Issuer!B:D,3,0)</f>
        <v>3</v>
      </c>
      <c r="I15" s="16">
        <v>6</v>
      </c>
      <c r="J15" s="17">
        <f t="shared" si="1"/>
        <v>2</v>
      </c>
      <c r="K15" s="16" t="s">
        <v>64</v>
      </c>
      <c r="L15" s="16">
        <f>VLOOKUP(K15,Ccy!A:B,2,0)</f>
        <v>1</v>
      </c>
      <c r="M15" s="19">
        <f t="shared" si="0"/>
        <v>2.1</v>
      </c>
      <c r="N15" s="16">
        <f t="shared" si="2"/>
        <v>2</v>
      </c>
    </row>
    <row r="16" spans="2:14" ht="15" thickBot="1">
      <c r="B16" s="16" t="s">
        <v>149</v>
      </c>
      <c r="C16" s="17">
        <v>1</v>
      </c>
      <c r="D16" s="18">
        <v>5.3999999999999999E-2</v>
      </c>
      <c r="E16" s="17">
        <v>3</v>
      </c>
      <c r="F16" s="16" t="s">
        <v>150</v>
      </c>
      <c r="G16" s="16" t="str">
        <f>VLOOKUP(F16,Issuer!B:D,2,0)</f>
        <v xml:space="preserve">A1 / A+/ A+ </v>
      </c>
      <c r="H16" s="17">
        <f>VLOOKUP(F16,Issuer!B:D,3,0)</f>
        <v>3</v>
      </c>
      <c r="I16" s="16">
        <v>6</v>
      </c>
      <c r="J16" s="17">
        <f t="shared" si="1"/>
        <v>2</v>
      </c>
      <c r="K16" s="16" t="s">
        <v>64</v>
      </c>
      <c r="L16" s="16">
        <f>VLOOKUP(K16,Ccy!A:B,2,0)</f>
        <v>1</v>
      </c>
      <c r="M16" s="19">
        <f t="shared" si="0"/>
        <v>2.1</v>
      </c>
      <c r="N16" s="16">
        <f t="shared" si="2"/>
        <v>2</v>
      </c>
    </row>
    <row r="17" spans="2:14" ht="15" thickBot="1">
      <c r="B17" s="16" t="s">
        <v>149</v>
      </c>
      <c r="C17" s="17">
        <v>1</v>
      </c>
      <c r="D17" s="18">
        <v>5.3999999999999999E-2</v>
      </c>
      <c r="E17" s="17">
        <v>3</v>
      </c>
      <c r="F17" s="16" t="s">
        <v>146</v>
      </c>
      <c r="G17" s="16" t="str">
        <f>VLOOKUP(F17,Issuer!B:D,2,0)</f>
        <v xml:space="preserve">- / -/ A </v>
      </c>
      <c r="H17" s="17">
        <f>VLOOKUP(F17,Issuer!B:D,3,0)</f>
        <v>3</v>
      </c>
      <c r="I17" s="16">
        <v>6</v>
      </c>
      <c r="J17" s="17">
        <f t="shared" ref="J17" si="3">IF(AND(I17&gt;=0,I17&lt;=12),2,IF(AND(I17&gt;12,I17&lt;=60),3,IF(AND(I17&gt;60,I17&lt;=120),4,IF(AND(I17&gt;120,I17&lt;99999),5,""))))</f>
        <v>2</v>
      </c>
      <c r="K17" s="16" t="s">
        <v>64</v>
      </c>
      <c r="L17" s="16">
        <f>VLOOKUP(K17,Ccy!A:B,2,0)</f>
        <v>1</v>
      </c>
      <c r="M17" s="19">
        <f t="shared" ref="M17" si="4">C17*0.35+E17*0.25+H17*0.25+J17*0.1+L17*0.05</f>
        <v>2.1</v>
      </c>
      <c r="N17" s="16">
        <f t="shared" ref="N17" si="5">IF(AND(M17&gt;=1,M17&lt;=1.45),1,IF(AND(M17&gt;1.45,M17&lt;=2.1),2,IF(AND(M17&gt;2.1,M17&lt;=2.95),3,IF(AND(M17&gt;2.95,M17&lt;=3.65),4,IF(AND(M17&gt;3.65,M17&lt;=5),5,"")))))</f>
        <v>2</v>
      </c>
    </row>
    <row r="18" spans="2:14" ht="15" thickBot="1">
      <c r="B18" s="16" t="s">
        <v>149</v>
      </c>
      <c r="C18" s="17">
        <v>1</v>
      </c>
      <c r="D18" s="18">
        <v>5.45E-2</v>
      </c>
      <c r="E18" s="17">
        <v>3</v>
      </c>
      <c r="F18" s="16" t="s">
        <v>38</v>
      </c>
      <c r="G18" s="16" t="str">
        <f>VLOOKUP(F18,Issuer!B:D,2,0)</f>
        <v xml:space="preserve">A1 /A+/ A+ </v>
      </c>
      <c r="H18" s="17">
        <f>VLOOKUP(F18,Issuer!B:D,3,0)</f>
        <v>3</v>
      </c>
      <c r="I18" s="16">
        <v>6</v>
      </c>
      <c r="J18" s="17">
        <f t="shared" si="1"/>
        <v>2</v>
      </c>
      <c r="K18" s="16" t="s">
        <v>64</v>
      </c>
      <c r="L18" s="16">
        <f>VLOOKUP(K18,Ccy!A:B,2,0)</f>
        <v>1</v>
      </c>
      <c r="M18" s="19">
        <f t="shared" si="0"/>
        <v>2.1</v>
      </c>
      <c r="N18" s="16">
        <f t="shared" si="2"/>
        <v>2</v>
      </c>
    </row>
    <row r="19" spans="2:14" ht="15" thickBot="1">
      <c r="B19" s="16" t="s">
        <v>149</v>
      </c>
      <c r="C19" s="17">
        <v>1</v>
      </c>
      <c r="D19" s="18">
        <v>5.1999999999999998E-2</v>
      </c>
      <c r="E19" s="17">
        <v>3</v>
      </c>
      <c r="F19" s="16" t="s">
        <v>32</v>
      </c>
      <c r="G19" s="16" t="str">
        <f>VLOOKUP(F19,Issuer!B:D,2,0)</f>
        <v>A1 / A-/ A+</v>
      </c>
      <c r="H19" s="17">
        <f>VLOOKUP(F19,Issuer!B:D,3,0)</f>
        <v>3</v>
      </c>
      <c r="I19" s="16">
        <v>6</v>
      </c>
      <c r="J19" s="17">
        <f t="shared" si="1"/>
        <v>2</v>
      </c>
      <c r="K19" s="16" t="s">
        <v>64</v>
      </c>
      <c r="L19" s="16">
        <f>VLOOKUP(K19,Ccy!A:B,2,0)</f>
        <v>1</v>
      </c>
      <c r="M19" s="19">
        <f t="shared" si="0"/>
        <v>2.1</v>
      </c>
      <c r="N19" s="16">
        <f t="shared" si="2"/>
        <v>2</v>
      </c>
    </row>
    <row r="20" spans="2:14" ht="15" thickBot="1">
      <c r="B20" s="16" t="s">
        <v>149</v>
      </c>
      <c r="C20" s="17">
        <v>1</v>
      </c>
      <c r="D20" s="18">
        <v>5.6500000000000002E-2</v>
      </c>
      <c r="E20" s="17">
        <v>3</v>
      </c>
      <c r="F20" s="16" t="s">
        <v>41</v>
      </c>
      <c r="G20" s="16" t="str">
        <f>VLOOKUP(F20,Issuer!B:D,2,0)</f>
        <v>- / - / BBB-</v>
      </c>
      <c r="H20" s="17">
        <f>VLOOKUP(F20,Issuer!B:D,3,0)</f>
        <v>4</v>
      </c>
      <c r="I20" s="16">
        <v>3</v>
      </c>
      <c r="J20" s="17">
        <f t="shared" si="1"/>
        <v>2</v>
      </c>
      <c r="K20" s="16" t="s">
        <v>64</v>
      </c>
      <c r="L20" s="16">
        <f>VLOOKUP(K20,Ccy!A:B,2,0)</f>
        <v>1</v>
      </c>
      <c r="M20" s="19">
        <f t="shared" si="0"/>
        <v>2.35</v>
      </c>
      <c r="N20" s="16">
        <f t="shared" si="2"/>
        <v>3</v>
      </c>
    </row>
    <row r="21" spans="2:14" ht="15" thickBot="1">
      <c r="B21" s="16" t="s">
        <v>149</v>
      </c>
      <c r="C21" s="17">
        <v>1</v>
      </c>
      <c r="D21" s="18">
        <v>5.5500000000000001E-2</v>
      </c>
      <c r="E21" s="17">
        <v>3</v>
      </c>
      <c r="F21" s="16" t="s">
        <v>41</v>
      </c>
      <c r="G21" s="16" t="str">
        <f>VLOOKUP(F21,Issuer!B:D,2,0)</f>
        <v>- / - / BBB-</v>
      </c>
      <c r="H21" s="17">
        <f>VLOOKUP(F21,Issuer!B:D,3,0)</f>
        <v>4</v>
      </c>
      <c r="I21" s="16">
        <v>6</v>
      </c>
      <c r="J21" s="17">
        <f t="shared" si="1"/>
        <v>2</v>
      </c>
      <c r="K21" s="16" t="s">
        <v>64</v>
      </c>
      <c r="L21" s="16">
        <f>VLOOKUP(K21,Ccy!A:B,2,0)</f>
        <v>1</v>
      </c>
      <c r="M21" s="19">
        <f t="shared" si="0"/>
        <v>2.35</v>
      </c>
      <c r="N21" s="16">
        <f t="shared" si="2"/>
        <v>3</v>
      </c>
    </row>
    <row r="22" spans="2:14" ht="15" thickBot="1">
      <c r="B22" s="16" t="s">
        <v>149</v>
      </c>
      <c r="C22" s="17">
        <v>1</v>
      </c>
      <c r="D22" s="18">
        <v>5.5500000000000001E-2</v>
      </c>
      <c r="E22" s="17">
        <v>3</v>
      </c>
      <c r="F22" s="16" t="s">
        <v>41</v>
      </c>
      <c r="G22" s="16" t="str">
        <f>VLOOKUP(F22,Issuer!B:D,2,0)</f>
        <v>- / - / BBB-</v>
      </c>
      <c r="H22" s="17">
        <f>VLOOKUP(F22,Issuer!B:D,3,0)</f>
        <v>4</v>
      </c>
      <c r="I22" s="16">
        <v>12</v>
      </c>
      <c r="J22" s="17">
        <f t="shared" si="1"/>
        <v>2</v>
      </c>
      <c r="K22" s="16" t="s">
        <v>64</v>
      </c>
      <c r="L22" s="16">
        <f>VLOOKUP(K22,Ccy!A:B,2,0)</f>
        <v>1</v>
      </c>
      <c r="M22" s="19">
        <f t="shared" si="0"/>
        <v>2.35</v>
      </c>
      <c r="N22" s="16">
        <f t="shared" si="2"/>
        <v>3</v>
      </c>
    </row>
    <row r="23" spans="2:14" s="11" customFormat="1" ht="16.5" customHeight="1">
      <c r="B23" s="23"/>
      <c r="C23" s="23"/>
      <c r="D23" s="23"/>
      <c r="E23" s="23"/>
      <c r="F23" s="23"/>
      <c r="G23" s="23"/>
      <c r="H23" s="23"/>
      <c r="I23" s="24"/>
      <c r="J23" s="24"/>
    </row>
    <row r="24" spans="2:14" s="11" customFormat="1">
      <c r="B24" s="25" t="s">
        <v>151</v>
      </c>
      <c r="C24" s="23"/>
      <c r="D24" s="23"/>
      <c r="E24" s="23"/>
      <c r="F24" s="23"/>
      <c r="G24" s="23"/>
      <c r="H24" s="23"/>
      <c r="I24" s="26"/>
      <c r="J24" s="26"/>
    </row>
    <row r="25" spans="2:14" s="11" customFormat="1">
      <c r="B25" s="25" t="s">
        <v>155</v>
      </c>
    </row>
    <row r="26" spans="2:14" s="11" customFormat="1"/>
    <row r="27" spans="2:14" s="11" customFormat="1"/>
    <row r="28" spans="2:14" s="11" customFormat="1"/>
    <row r="29" spans="2:14" s="11" customFormat="1"/>
    <row r="30" spans="2:14" s="11" customFormat="1"/>
    <row r="31" spans="2:14" s="11" customFormat="1"/>
    <row r="32" spans="2:14"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sheetData>
  <sheetProtection algorithmName="SHA-512" hashValue="IxUbiSp/nDaoJ/jBQKgX6wiYjMokDNml+9FjIGGat354lHeNpiMTx8pX6016gsnlwgep2CumewdOxe78mDzFtQ==" saltValue="qQZtsPY7qwbDa47fqwD0EA==" spinCount="100000" sheet="1" objects="1" scenarios="1"/>
  <phoneticPr fontId="12" type="noConversion"/>
  <hyperlinks>
    <hyperlink ref="N3" location="Disclaimer免责声明!A1" display="Disclaimer免责声明" xr:uid="{6A61F521-5B01-4F4B-81B6-DF6EA8429AB2}"/>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AE687-37D8-4E96-BE58-A7C51CD5F9BE}">
  <sheetPr>
    <pageSetUpPr fitToPage="1"/>
  </sheetPr>
  <dimension ref="A1:AR229"/>
  <sheetViews>
    <sheetView topLeftCell="A5" zoomScale="85" zoomScaleNormal="85" workbookViewId="0">
      <selection activeCell="D11" sqref="D11:E11"/>
    </sheetView>
  </sheetViews>
  <sheetFormatPr defaultColWidth="9.140625" defaultRowHeight="14.25"/>
  <cols>
    <col min="1" max="1" width="5.7109375" style="11" customWidth="1"/>
    <col min="2" max="2" width="12.28515625" style="13" customWidth="1"/>
    <col min="3" max="3" width="2.28515625" style="13" hidden="1" customWidth="1"/>
    <col min="4" max="4" width="15.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4" width="9.140625" style="11"/>
    <col min="45" max="16384" width="9.140625" style="13"/>
  </cols>
  <sheetData>
    <row r="1" spans="2:15" s="11" customFormat="1"/>
    <row r="2" spans="2:15" ht="20.25">
      <c r="B2" s="11"/>
      <c r="C2" s="11"/>
      <c r="D2" s="11"/>
      <c r="E2" s="12" t="s">
        <v>160</v>
      </c>
      <c r="F2" s="11"/>
      <c r="G2" s="11"/>
      <c r="H2" s="11"/>
      <c r="I2" s="11"/>
      <c r="J2" s="11"/>
      <c r="K2" s="11"/>
      <c r="L2" s="11"/>
      <c r="M2" s="11"/>
      <c r="N2" s="11"/>
      <c r="O2" s="11"/>
    </row>
    <row r="3" spans="2:15" ht="20.25">
      <c r="B3" s="11"/>
      <c r="C3" s="11"/>
      <c r="D3" s="11"/>
      <c r="E3" s="12" t="s">
        <v>135</v>
      </c>
      <c r="F3" s="11"/>
      <c r="G3" s="11"/>
      <c r="H3" s="11"/>
      <c r="I3" s="11"/>
      <c r="J3" s="11"/>
      <c r="K3" s="11"/>
      <c r="L3" s="10" t="s">
        <v>140</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ht="29.25" thickBot="1">
      <c r="B6" s="16" t="s">
        <v>136</v>
      </c>
      <c r="C6" s="17">
        <v>3</v>
      </c>
      <c r="D6" s="16" t="s">
        <v>130</v>
      </c>
      <c r="E6" s="16" t="s">
        <v>131</v>
      </c>
      <c r="F6" s="17">
        <v>5</v>
      </c>
      <c r="G6" s="16" t="s">
        <v>44</v>
      </c>
      <c r="H6" s="16" t="str">
        <f>VLOOKUP(G6,Issuer!B:D,2,0)</f>
        <v>A2  / A-/ A</v>
      </c>
      <c r="I6" s="17">
        <f>VLOOKUP(G6,Issuer!B:D,3,0)</f>
        <v>3</v>
      </c>
      <c r="J6" s="16">
        <v>6</v>
      </c>
      <c r="K6" s="17">
        <f t="shared" ref="K6:K33" si="0">IF(AND(J6&gt;=0,J6&lt;=12),2,IF(AND(J6&gt;12,J6&lt;=60),3,IF(AND(J6&gt;60,J6&lt;=120),4,IF(AND(J6&gt;120,J6&lt;99999),5,""))))</f>
        <v>2</v>
      </c>
      <c r="L6" s="16" t="s">
        <v>74</v>
      </c>
      <c r="M6" s="16">
        <f>VLOOKUP(L6,Ccy!A:B,2,0)</f>
        <v>5</v>
      </c>
      <c r="N6" s="19">
        <f t="shared" ref="N6:N33" si="1">C6*0.35+F6*0.25+I6*0.25+K6*0.1+M6*0.05</f>
        <v>3.5</v>
      </c>
      <c r="O6" s="16">
        <f>IF(AND(N6&gt;=1,N6&lt;=1.45),1,IF(AND(N6&gt;1.45,N6&lt;=2.1),2,IF(AND(N6&gt;2.1,N6&lt;=2.95),3,IF(AND(N6&gt;2.95,N6&lt;=3.65),4,IF(AND(N6&gt;3.65,N6&lt;=5),5,"")))))</f>
        <v>4</v>
      </c>
    </row>
    <row r="7" spans="2:15" ht="29.25" thickBot="1">
      <c r="B7" s="16" t="s">
        <v>136</v>
      </c>
      <c r="C7" s="17">
        <v>3</v>
      </c>
      <c r="D7" s="16" t="s">
        <v>130</v>
      </c>
      <c r="E7" s="16" t="s">
        <v>131</v>
      </c>
      <c r="F7" s="17">
        <v>5</v>
      </c>
      <c r="G7" s="16" t="s">
        <v>44</v>
      </c>
      <c r="H7" s="16" t="str">
        <f>VLOOKUP(G7,Issuer!B:D,2,0)</f>
        <v>A2  / A-/ A</v>
      </c>
      <c r="I7" s="17">
        <f>VLOOKUP(G7,Issuer!B:D,3,0)</f>
        <v>3</v>
      </c>
      <c r="J7" s="16">
        <v>24</v>
      </c>
      <c r="K7" s="17">
        <f t="shared" si="0"/>
        <v>3</v>
      </c>
      <c r="L7" s="16" t="s">
        <v>74</v>
      </c>
      <c r="M7" s="16">
        <f>VLOOKUP(L7,Ccy!A:B,2,0)</f>
        <v>5</v>
      </c>
      <c r="N7" s="19">
        <f t="shared" si="1"/>
        <v>3.5999999999999996</v>
      </c>
      <c r="O7" s="16">
        <f t="shared" ref="O7:O33" si="2">IF(AND(N7&gt;=1,N7&lt;=1.45),1,IF(AND(N7&gt;1.45,N7&lt;=2.1),2,IF(AND(N7&gt;2.1,N7&lt;=2.95),3,IF(AND(N7&gt;2.95,N7&lt;=3.65),4,IF(AND(N7&gt;3.65,N7&lt;=5),5,"")))))</f>
        <v>4</v>
      </c>
    </row>
    <row r="8" spans="2:15" ht="29.25" thickBot="1">
      <c r="B8" s="20" t="s">
        <v>136</v>
      </c>
      <c r="C8" s="17">
        <v>3</v>
      </c>
      <c r="D8" s="20" t="s">
        <v>130</v>
      </c>
      <c r="E8" s="20" t="s">
        <v>131</v>
      </c>
      <c r="F8" s="17">
        <v>5</v>
      </c>
      <c r="G8" s="20" t="s">
        <v>33</v>
      </c>
      <c r="H8" s="20" t="str">
        <f>VLOOKUP(G8,Issuer!B:D,2,0)</f>
        <v>Baa1/BBB+/-</v>
      </c>
      <c r="I8" s="20">
        <f>VLOOKUP(G8,Issuer!B:D,3,0)</f>
        <v>4</v>
      </c>
      <c r="J8" s="20">
        <v>6</v>
      </c>
      <c r="K8" s="20">
        <f t="shared" si="0"/>
        <v>2</v>
      </c>
      <c r="L8" s="20" t="s">
        <v>74</v>
      </c>
      <c r="M8" s="20">
        <f>VLOOKUP(L8,Ccy!A:B,2,0)</f>
        <v>5</v>
      </c>
      <c r="N8" s="22">
        <f t="shared" si="1"/>
        <v>3.75</v>
      </c>
      <c r="O8" s="20">
        <f t="shared" si="2"/>
        <v>5</v>
      </c>
    </row>
    <row r="9" spans="2:15" ht="29.25" thickBot="1">
      <c r="B9" s="20" t="s">
        <v>136</v>
      </c>
      <c r="C9" s="17">
        <v>3</v>
      </c>
      <c r="D9" s="20" t="s">
        <v>130</v>
      </c>
      <c r="E9" s="20" t="s">
        <v>131</v>
      </c>
      <c r="F9" s="17">
        <v>5</v>
      </c>
      <c r="G9" s="20" t="s">
        <v>33</v>
      </c>
      <c r="H9" s="20" t="str">
        <f>VLOOKUP(G9,Issuer!B:D,2,0)</f>
        <v>Baa1/BBB+/-</v>
      </c>
      <c r="I9" s="20">
        <f>VLOOKUP(G9,Issuer!B:D,3,0)</f>
        <v>4</v>
      </c>
      <c r="J9" s="20">
        <v>24</v>
      </c>
      <c r="K9" s="20">
        <f t="shared" si="0"/>
        <v>3</v>
      </c>
      <c r="L9" s="20" t="s">
        <v>74</v>
      </c>
      <c r="M9" s="20">
        <f>VLOOKUP(L9,Ccy!A:B,2,0)</f>
        <v>5</v>
      </c>
      <c r="N9" s="22">
        <f t="shared" si="1"/>
        <v>3.8499999999999996</v>
      </c>
      <c r="O9" s="20">
        <f t="shared" si="2"/>
        <v>5</v>
      </c>
    </row>
    <row r="10" spans="2:15" ht="29.25" thickBot="1">
      <c r="B10" s="16" t="s">
        <v>136</v>
      </c>
      <c r="C10" s="17">
        <v>3</v>
      </c>
      <c r="D10" s="16" t="s">
        <v>132</v>
      </c>
      <c r="E10" s="16" t="s">
        <v>133</v>
      </c>
      <c r="F10" s="17">
        <v>5</v>
      </c>
      <c r="G10" s="16" t="s">
        <v>44</v>
      </c>
      <c r="H10" s="16" t="str">
        <f>VLOOKUP(G10,Issuer!B:D,2,0)</f>
        <v>A2  / A-/ A</v>
      </c>
      <c r="I10" s="17">
        <f>VLOOKUP(G10,Issuer!B:D,3,0)</f>
        <v>3</v>
      </c>
      <c r="J10" s="16">
        <v>12</v>
      </c>
      <c r="K10" s="17">
        <f t="shared" si="0"/>
        <v>2</v>
      </c>
      <c r="L10" s="16" t="s">
        <v>74</v>
      </c>
      <c r="M10" s="16">
        <f>VLOOKUP(L10,Ccy!A:B,2,0)</f>
        <v>5</v>
      </c>
      <c r="N10" s="19">
        <f t="shared" si="1"/>
        <v>3.5</v>
      </c>
      <c r="O10" s="16">
        <f t="shared" si="2"/>
        <v>4</v>
      </c>
    </row>
    <row r="11" spans="2:15" ht="29.25" thickBot="1">
      <c r="B11" s="16" t="s">
        <v>136</v>
      </c>
      <c r="C11" s="17">
        <v>3</v>
      </c>
      <c r="D11" s="16" t="s">
        <v>132</v>
      </c>
      <c r="E11" s="16" t="s">
        <v>133</v>
      </c>
      <c r="F11" s="17">
        <v>5</v>
      </c>
      <c r="G11" s="16" t="s">
        <v>44</v>
      </c>
      <c r="H11" s="16" t="str">
        <f>VLOOKUP(G11,Issuer!B:D,2,0)</f>
        <v>A2  / A-/ A</v>
      </c>
      <c r="I11" s="17">
        <f>VLOOKUP(G11,Issuer!B:D,3,0)</f>
        <v>3</v>
      </c>
      <c r="J11" s="16">
        <v>24</v>
      </c>
      <c r="K11" s="17">
        <f t="shared" si="0"/>
        <v>3</v>
      </c>
      <c r="L11" s="16" t="s">
        <v>74</v>
      </c>
      <c r="M11" s="16">
        <f>VLOOKUP(L11,Ccy!A:B,2,0)</f>
        <v>5</v>
      </c>
      <c r="N11" s="19">
        <f t="shared" si="1"/>
        <v>3.5999999999999996</v>
      </c>
      <c r="O11" s="16">
        <f t="shared" si="2"/>
        <v>4</v>
      </c>
    </row>
    <row r="12" spans="2:15" ht="29.25" thickBot="1">
      <c r="B12" s="20" t="s">
        <v>136</v>
      </c>
      <c r="C12" s="17">
        <v>3</v>
      </c>
      <c r="D12" s="20" t="s">
        <v>4</v>
      </c>
      <c r="E12" s="20" t="s">
        <v>86</v>
      </c>
      <c r="F12" s="17">
        <v>5</v>
      </c>
      <c r="G12" s="20" t="s">
        <v>33</v>
      </c>
      <c r="H12" s="20" t="str">
        <f>VLOOKUP(G12,Issuer!B:D,2,0)</f>
        <v>Baa1/BBB+/-</v>
      </c>
      <c r="I12" s="20">
        <f>VLOOKUP(G12,Issuer!B:D,3,0)</f>
        <v>4</v>
      </c>
      <c r="J12" s="20">
        <v>6</v>
      </c>
      <c r="K12" s="20">
        <f t="shared" si="0"/>
        <v>2</v>
      </c>
      <c r="L12" s="20" t="s">
        <v>65</v>
      </c>
      <c r="M12" s="20">
        <f>VLOOKUP(L12,Ccy!A:B,2,0)</f>
        <v>1</v>
      </c>
      <c r="N12" s="22">
        <f t="shared" si="1"/>
        <v>3.55</v>
      </c>
      <c r="O12" s="20">
        <f t="shared" si="2"/>
        <v>4</v>
      </c>
    </row>
    <row r="13" spans="2:15" ht="29.25" thickBot="1">
      <c r="B13" s="20" t="s">
        <v>136</v>
      </c>
      <c r="C13" s="17">
        <v>3</v>
      </c>
      <c r="D13" s="20" t="s">
        <v>4</v>
      </c>
      <c r="E13" s="20" t="s">
        <v>86</v>
      </c>
      <c r="F13" s="17">
        <v>5</v>
      </c>
      <c r="G13" s="20" t="s">
        <v>33</v>
      </c>
      <c r="H13" s="20" t="str">
        <f>VLOOKUP(G13,Issuer!B:D,2,0)</f>
        <v>Baa1/BBB+/-</v>
      </c>
      <c r="I13" s="20">
        <f>VLOOKUP(G13,Issuer!B:D,3,0)</f>
        <v>4</v>
      </c>
      <c r="J13" s="20">
        <v>24</v>
      </c>
      <c r="K13" s="20">
        <f t="shared" si="0"/>
        <v>3</v>
      </c>
      <c r="L13" s="20" t="s">
        <v>65</v>
      </c>
      <c r="M13" s="20">
        <f>VLOOKUP(L13,Ccy!A:B,2,0)</f>
        <v>1</v>
      </c>
      <c r="N13" s="22">
        <f t="shared" si="1"/>
        <v>3.6499999999999995</v>
      </c>
      <c r="O13" s="20">
        <f t="shared" si="2"/>
        <v>4</v>
      </c>
    </row>
    <row r="14" spans="2:15" ht="29.25" thickBot="1">
      <c r="B14" s="16" t="s">
        <v>136</v>
      </c>
      <c r="C14" s="17">
        <v>3</v>
      </c>
      <c r="D14" s="16" t="s">
        <v>113</v>
      </c>
      <c r="E14" s="16" t="s">
        <v>115</v>
      </c>
      <c r="F14" s="17">
        <v>5</v>
      </c>
      <c r="G14" s="16" t="s">
        <v>44</v>
      </c>
      <c r="H14" s="16" t="str">
        <f>VLOOKUP(G14,Issuer!B:D,2,0)</f>
        <v>A2  / A-/ A</v>
      </c>
      <c r="I14" s="17">
        <f>VLOOKUP(G14,Issuer!B:D,3,0)</f>
        <v>3</v>
      </c>
      <c r="J14" s="16">
        <v>12</v>
      </c>
      <c r="K14" s="17">
        <f t="shared" si="0"/>
        <v>2</v>
      </c>
      <c r="L14" s="16" t="s">
        <v>64</v>
      </c>
      <c r="M14" s="16">
        <f>VLOOKUP(L14,Ccy!A:B,2,0)</f>
        <v>1</v>
      </c>
      <c r="N14" s="19">
        <f t="shared" si="1"/>
        <v>3.3</v>
      </c>
      <c r="O14" s="16">
        <f t="shared" si="2"/>
        <v>4</v>
      </c>
    </row>
    <row r="15" spans="2:15" ht="29.25" thickBot="1">
      <c r="B15" s="16" t="s">
        <v>136</v>
      </c>
      <c r="C15" s="17">
        <v>3</v>
      </c>
      <c r="D15" s="16" t="s">
        <v>113</v>
      </c>
      <c r="E15" s="16" t="s">
        <v>115</v>
      </c>
      <c r="F15" s="17">
        <v>5</v>
      </c>
      <c r="G15" s="16" t="s">
        <v>44</v>
      </c>
      <c r="H15" s="16" t="str">
        <f>VLOOKUP(G15,Issuer!B:D,2,0)</f>
        <v>A2  / A-/ A</v>
      </c>
      <c r="I15" s="17">
        <f>VLOOKUP(G15,Issuer!B:D,3,0)</f>
        <v>3</v>
      </c>
      <c r="J15" s="16">
        <v>24</v>
      </c>
      <c r="K15" s="17">
        <f t="shared" si="0"/>
        <v>3</v>
      </c>
      <c r="L15" s="16" t="s">
        <v>64</v>
      </c>
      <c r="M15" s="16">
        <f>VLOOKUP(L15,Ccy!A:B,2,0)</f>
        <v>1</v>
      </c>
      <c r="N15" s="19">
        <f t="shared" si="1"/>
        <v>3.3999999999999995</v>
      </c>
      <c r="O15" s="16">
        <f t="shared" si="2"/>
        <v>4</v>
      </c>
    </row>
    <row r="16" spans="2:15" ht="29.25" thickBot="1">
      <c r="B16" s="20" t="s">
        <v>136</v>
      </c>
      <c r="C16" s="17">
        <v>3</v>
      </c>
      <c r="D16" s="20" t="s">
        <v>114</v>
      </c>
      <c r="E16" s="20" t="s">
        <v>116</v>
      </c>
      <c r="F16" s="17">
        <v>5</v>
      </c>
      <c r="G16" s="20" t="s">
        <v>33</v>
      </c>
      <c r="H16" s="20" t="str">
        <f>VLOOKUP(G16,Issuer!B:D,2,0)</f>
        <v>Baa1/BBB+/-</v>
      </c>
      <c r="I16" s="20">
        <f>VLOOKUP(G16,Issuer!B:D,3,0)</f>
        <v>4</v>
      </c>
      <c r="J16" s="20">
        <v>12</v>
      </c>
      <c r="K16" s="20">
        <f t="shared" si="0"/>
        <v>2</v>
      </c>
      <c r="L16" s="20" t="s">
        <v>64</v>
      </c>
      <c r="M16" s="20">
        <f>VLOOKUP(L16,Ccy!A:B,2,0)</f>
        <v>1</v>
      </c>
      <c r="N16" s="22">
        <f t="shared" si="1"/>
        <v>3.55</v>
      </c>
      <c r="O16" s="20">
        <f t="shared" si="2"/>
        <v>4</v>
      </c>
    </row>
    <row r="17" spans="2:15" ht="29.25" thickBot="1">
      <c r="B17" s="20" t="s">
        <v>136</v>
      </c>
      <c r="C17" s="17">
        <v>3</v>
      </c>
      <c r="D17" s="20" t="s">
        <v>114</v>
      </c>
      <c r="E17" s="20" t="s">
        <v>116</v>
      </c>
      <c r="F17" s="17">
        <v>5</v>
      </c>
      <c r="G17" s="20" t="s">
        <v>33</v>
      </c>
      <c r="H17" s="20" t="str">
        <f>VLOOKUP(G17,Issuer!B:D,2,0)</f>
        <v>Baa1/BBB+/-</v>
      </c>
      <c r="I17" s="20">
        <f>VLOOKUP(G17,Issuer!B:D,3,0)</f>
        <v>4</v>
      </c>
      <c r="J17" s="20">
        <v>24</v>
      </c>
      <c r="K17" s="20">
        <f t="shared" si="0"/>
        <v>3</v>
      </c>
      <c r="L17" s="20" t="s">
        <v>64</v>
      </c>
      <c r="M17" s="20">
        <f>VLOOKUP(L17,Ccy!A:B,2,0)</f>
        <v>1</v>
      </c>
      <c r="N17" s="22">
        <f t="shared" si="1"/>
        <v>3.6499999999999995</v>
      </c>
      <c r="O17" s="20">
        <f t="shared" si="2"/>
        <v>4</v>
      </c>
    </row>
    <row r="18" spans="2:15" ht="29.25" thickBot="1">
      <c r="B18" s="16" t="s">
        <v>136</v>
      </c>
      <c r="C18" s="17">
        <v>3</v>
      </c>
      <c r="D18" s="16" t="s">
        <v>113</v>
      </c>
      <c r="E18" s="16" t="s">
        <v>115</v>
      </c>
      <c r="F18" s="17">
        <v>5</v>
      </c>
      <c r="G18" s="16" t="s">
        <v>44</v>
      </c>
      <c r="H18" s="16" t="str">
        <f>VLOOKUP(G18,Issuer!B:D,2,0)</f>
        <v>A2  / A-/ A</v>
      </c>
      <c r="I18" s="17">
        <f>VLOOKUP(G18,Issuer!B:D,3,0)</f>
        <v>3</v>
      </c>
      <c r="J18" s="16">
        <v>12</v>
      </c>
      <c r="K18" s="17">
        <f t="shared" si="0"/>
        <v>2</v>
      </c>
      <c r="L18" s="16" t="s">
        <v>64</v>
      </c>
      <c r="M18" s="16">
        <f>VLOOKUP(L18,Ccy!A:B,2,0)</f>
        <v>1</v>
      </c>
      <c r="N18" s="19">
        <f t="shared" si="1"/>
        <v>3.3</v>
      </c>
      <c r="O18" s="16">
        <f t="shared" si="2"/>
        <v>4</v>
      </c>
    </row>
    <row r="19" spans="2:15" ht="29.25" thickBot="1">
      <c r="B19" s="16" t="s">
        <v>136</v>
      </c>
      <c r="C19" s="17">
        <v>3</v>
      </c>
      <c r="D19" s="16" t="s">
        <v>113</v>
      </c>
      <c r="E19" s="16" t="s">
        <v>115</v>
      </c>
      <c r="F19" s="17">
        <v>5</v>
      </c>
      <c r="G19" s="16" t="s">
        <v>44</v>
      </c>
      <c r="H19" s="16" t="str">
        <f>VLOOKUP(G19,Issuer!B:D,2,0)</f>
        <v>A2  / A-/ A</v>
      </c>
      <c r="I19" s="17">
        <f>VLOOKUP(G19,Issuer!B:D,3,0)</f>
        <v>3</v>
      </c>
      <c r="J19" s="16">
        <v>24</v>
      </c>
      <c r="K19" s="17">
        <f t="shared" si="0"/>
        <v>3</v>
      </c>
      <c r="L19" s="16" t="s">
        <v>64</v>
      </c>
      <c r="M19" s="16">
        <f>VLOOKUP(L19,Ccy!A:B,2,0)</f>
        <v>1</v>
      </c>
      <c r="N19" s="19">
        <f t="shared" si="1"/>
        <v>3.3999999999999995</v>
      </c>
      <c r="O19" s="16">
        <f t="shared" si="2"/>
        <v>4</v>
      </c>
    </row>
    <row r="20" spans="2:15" ht="29.25" thickBot="1">
      <c r="B20" s="20" t="s">
        <v>136</v>
      </c>
      <c r="C20" s="17">
        <v>3</v>
      </c>
      <c r="D20" s="20" t="s">
        <v>114</v>
      </c>
      <c r="E20" s="20" t="s">
        <v>116</v>
      </c>
      <c r="F20" s="17">
        <v>5</v>
      </c>
      <c r="G20" s="20" t="s">
        <v>33</v>
      </c>
      <c r="H20" s="20" t="str">
        <f>VLOOKUP(G20,Issuer!B:D,2,0)</f>
        <v>Baa1/BBB+/-</v>
      </c>
      <c r="I20" s="20">
        <f>VLOOKUP(G20,Issuer!B:D,3,0)</f>
        <v>4</v>
      </c>
      <c r="J20" s="20">
        <v>12</v>
      </c>
      <c r="K20" s="20">
        <f t="shared" si="0"/>
        <v>2</v>
      </c>
      <c r="L20" s="20" t="s">
        <v>64</v>
      </c>
      <c r="M20" s="20">
        <f>VLOOKUP(L20,Ccy!A:B,2,0)</f>
        <v>1</v>
      </c>
      <c r="N20" s="22">
        <f t="shared" si="1"/>
        <v>3.55</v>
      </c>
      <c r="O20" s="20">
        <f t="shared" si="2"/>
        <v>4</v>
      </c>
    </row>
    <row r="21" spans="2:15" ht="29.25" thickBot="1">
      <c r="B21" s="20" t="s">
        <v>136</v>
      </c>
      <c r="C21" s="17">
        <v>3</v>
      </c>
      <c r="D21" s="20" t="s">
        <v>114</v>
      </c>
      <c r="E21" s="20" t="s">
        <v>116</v>
      </c>
      <c r="F21" s="17">
        <v>5</v>
      </c>
      <c r="G21" s="20" t="s">
        <v>33</v>
      </c>
      <c r="H21" s="20" t="str">
        <f>VLOOKUP(G21,Issuer!B:D,2,0)</f>
        <v>Baa1/BBB+/-</v>
      </c>
      <c r="I21" s="20">
        <f>VLOOKUP(G21,Issuer!B:D,3,0)</f>
        <v>4</v>
      </c>
      <c r="J21" s="20">
        <v>24</v>
      </c>
      <c r="K21" s="20">
        <f t="shared" si="0"/>
        <v>3</v>
      </c>
      <c r="L21" s="20" t="s">
        <v>64</v>
      </c>
      <c r="M21" s="20">
        <f>VLOOKUP(L21,Ccy!A:B,2,0)</f>
        <v>1</v>
      </c>
      <c r="N21" s="22">
        <f t="shared" si="1"/>
        <v>3.6499999999999995</v>
      </c>
      <c r="O21" s="20">
        <f t="shared" si="2"/>
        <v>4</v>
      </c>
    </row>
    <row r="22" spans="2:15" ht="15.75" customHeight="1" thickBot="1">
      <c r="B22" s="20" t="s">
        <v>136</v>
      </c>
      <c r="C22" s="17">
        <v>3</v>
      </c>
      <c r="D22" s="20" t="s">
        <v>117</v>
      </c>
      <c r="E22" s="20" t="s">
        <v>118</v>
      </c>
      <c r="F22" s="17">
        <v>5</v>
      </c>
      <c r="G22" s="20" t="s">
        <v>33</v>
      </c>
      <c r="H22" s="20" t="str">
        <f>VLOOKUP(G22,Issuer!B:D,2,0)</f>
        <v>Baa1/BBB+/-</v>
      </c>
      <c r="I22" s="20">
        <f>VLOOKUP(G22,Issuer!B:D,3,0)</f>
        <v>4</v>
      </c>
      <c r="J22" s="20">
        <v>12</v>
      </c>
      <c r="K22" s="20">
        <f t="shared" si="0"/>
        <v>2</v>
      </c>
      <c r="L22" s="20" t="s">
        <v>64</v>
      </c>
      <c r="M22" s="20">
        <f>VLOOKUP(L22,Ccy!A:B,2,0)</f>
        <v>1</v>
      </c>
      <c r="N22" s="22">
        <f t="shared" si="1"/>
        <v>3.55</v>
      </c>
      <c r="O22" s="20">
        <f t="shared" si="2"/>
        <v>4</v>
      </c>
    </row>
    <row r="23" spans="2:15" ht="15.75" customHeight="1" thickBot="1">
      <c r="B23" s="20" t="s">
        <v>136</v>
      </c>
      <c r="C23" s="17">
        <v>3</v>
      </c>
      <c r="D23" s="20" t="s">
        <v>117</v>
      </c>
      <c r="E23" s="20" t="s">
        <v>118</v>
      </c>
      <c r="F23" s="17">
        <v>5</v>
      </c>
      <c r="G23" s="20" t="s">
        <v>33</v>
      </c>
      <c r="H23" s="20" t="str">
        <f>VLOOKUP(G23,Issuer!B:D,2,0)</f>
        <v>Baa1/BBB+/-</v>
      </c>
      <c r="I23" s="20">
        <f>VLOOKUP(G23,Issuer!B:D,3,0)</f>
        <v>4</v>
      </c>
      <c r="J23" s="20">
        <v>24</v>
      </c>
      <c r="K23" s="20">
        <f t="shared" si="0"/>
        <v>3</v>
      </c>
      <c r="L23" s="20" t="s">
        <v>64</v>
      </c>
      <c r="M23" s="20">
        <f>VLOOKUP(L23,Ccy!A:B,2,0)</f>
        <v>1</v>
      </c>
      <c r="N23" s="22">
        <f t="shared" si="1"/>
        <v>3.6499999999999995</v>
      </c>
      <c r="O23" s="20">
        <f t="shared" si="2"/>
        <v>4</v>
      </c>
    </row>
    <row r="24" spans="2:15" ht="29.25" thickBot="1">
      <c r="B24" s="16" t="s">
        <v>136</v>
      </c>
      <c r="C24" s="17">
        <v>3</v>
      </c>
      <c r="D24" s="16" t="s">
        <v>119</v>
      </c>
      <c r="E24" s="16" t="s">
        <v>120</v>
      </c>
      <c r="F24" s="17">
        <v>5</v>
      </c>
      <c r="G24" s="16" t="s">
        <v>44</v>
      </c>
      <c r="H24" s="16" t="str">
        <f>VLOOKUP(G24,Issuer!B:D,2,0)</f>
        <v>A2  / A-/ A</v>
      </c>
      <c r="I24" s="17">
        <f>VLOOKUP(G24,Issuer!B:D,3,0)</f>
        <v>3</v>
      </c>
      <c r="J24" s="16">
        <v>12</v>
      </c>
      <c r="K24" s="17">
        <f t="shared" si="0"/>
        <v>2</v>
      </c>
      <c r="L24" s="16" t="s">
        <v>64</v>
      </c>
      <c r="M24" s="16">
        <f>VLOOKUP(L24,Ccy!A:B,2,0)</f>
        <v>1</v>
      </c>
      <c r="N24" s="19">
        <f t="shared" si="1"/>
        <v>3.3</v>
      </c>
      <c r="O24" s="16">
        <f t="shared" si="2"/>
        <v>4</v>
      </c>
    </row>
    <row r="25" spans="2:15" ht="29.25" thickBot="1">
      <c r="B25" s="16" t="s">
        <v>136</v>
      </c>
      <c r="C25" s="17">
        <v>3</v>
      </c>
      <c r="D25" s="16" t="s">
        <v>119</v>
      </c>
      <c r="E25" s="16" t="s">
        <v>120</v>
      </c>
      <c r="F25" s="17">
        <v>5</v>
      </c>
      <c r="G25" s="16" t="s">
        <v>44</v>
      </c>
      <c r="H25" s="16" t="str">
        <f>VLOOKUP(G25,Issuer!B:D,2,0)</f>
        <v>A2  / A-/ A</v>
      </c>
      <c r="I25" s="17">
        <f>VLOOKUP(G25,Issuer!B:D,3,0)</f>
        <v>3</v>
      </c>
      <c r="J25" s="16">
        <v>24</v>
      </c>
      <c r="K25" s="17">
        <f t="shared" si="0"/>
        <v>3</v>
      </c>
      <c r="L25" s="16" t="s">
        <v>64</v>
      </c>
      <c r="M25" s="16">
        <f>VLOOKUP(L25,Ccy!A:B,2,0)</f>
        <v>1</v>
      </c>
      <c r="N25" s="19">
        <f t="shared" si="1"/>
        <v>3.3999999999999995</v>
      </c>
      <c r="O25" s="16">
        <f t="shared" si="2"/>
        <v>4</v>
      </c>
    </row>
    <row r="26" spans="2:15" ht="29.25" thickBot="1">
      <c r="B26" s="20" t="s">
        <v>136</v>
      </c>
      <c r="C26" s="17">
        <v>3</v>
      </c>
      <c r="D26" s="20" t="s">
        <v>121</v>
      </c>
      <c r="E26" s="20" t="s">
        <v>122</v>
      </c>
      <c r="F26" s="17">
        <v>5</v>
      </c>
      <c r="G26" s="20" t="s">
        <v>38</v>
      </c>
      <c r="H26" s="20" t="str">
        <f>VLOOKUP(G26,Issuer!B:D,2,0)</f>
        <v xml:space="preserve">A1 /A+/ A+ </v>
      </c>
      <c r="I26" s="20">
        <f>VLOOKUP(G26,Issuer!B:D,3,0)</f>
        <v>3</v>
      </c>
      <c r="J26" s="20">
        <v>12</v>
      </c>
      <c r="K26" s="20">
        <f t="shared" si="0"/>
        <v>2</v>
      </c>
      <c r="L26" s="20" t="s">
        <v>64</v>
      </c>
      <c r="M26" s="20">
        <f>VLOOKUP(L26,Ccy!A:B,2,0)</f>
        <v>1</v>
      </c>
      <c r="N26" s="22">
        <f t="shared" si="1"/>
        <v>3.3</v>
      </c>
      <c r="O26" s="20">
        <f t="shared" si="2"/>
        <v>4</v>
      </c>
    </row>
    <row r="27" spans="2:15" ht="29.25" thickBot="1">
      <c r="B27" s="20" t="s">
        <v>136</v>
      </c>
      <c r="C27" s="17">
        <v>3</v>
      </c>
      <c r="D27" s="20" t="s">
        <v>121</v>
      </c>
      <c r="E27" s="20" t="s">
        <v>122</v>
      </c>
      <c r="F27" s="17">
        <v>5</v>
      </c>
      <c r="G27" s="20" t="s">
        <v>38</v>
      </c>
      <c r="H27" s="20" t="str">
        <f>VLOOKUP(G27,Issuer!B:D,2,0)</f>
        <v xml:space="preserve">A1 /A+/ A+ </v>
      </c>
      <c r="I27" s="20">
        <f>VLOOKUP(G27,Issuer!B:D,3,0)</f>
        <v>3</v>
      </c>
      <c r="J27" s="20">
        <v>24</v>
      </c>
      <c r="K27" s="20">
        <f t="shared" si="0"/>
        <v>3</v>
      </c>
      <c r="L27" s="20" t="s">
        <v>64</v>
      </c>
      <c r="M27" s="20">
        <f>VLOOKUP(L27,Ccy!A:B,2,0)</f>
        <v>1</v>
      </c>
      <c r="N27" s="22">
        <f t="shared" si="1"/>
        <v>3.3999999999999995</v>
      </c>
      <c r="O27" s="20">
        <f t="shared" si="2"/>
        <v>4</v>
      </c>
    </row>
    <row r="28" spans="2:15" ht="29.25" thickBot="1">
      <c r="B28" s="27" t="s">
        <v>136</v>
      </c>
      <c r="C28" s="17">
        <v>3</v>
      </c>
      <c r="D28" s="27" t="s">
        <v>11</v>
      </c>
      <c r="E28" s="27" t="s">
        <v>82</v>
      </c>
      <c r="F28" s="17">
        <v>5</v>
      </c>
      <c r="G28" s="27" t="s">
        <v>33</v>
      </c>
      <c r="H28" s="27" t="str">
        <f>VLOOKUP(G28,Issuer!B:D,2,0)</f>
        <v>Baa1/BBB+/-</v>
      </c>
      <c r="I28" s="27">
        <f>VLOOKUP(G28,Issuer!B:D,3,0)</f>
        <v>4</v>
      </c>
      <c r="J28" s="27">
        <v>12</v>
      </c>
      <c r="K28" s="27">
        <f>IF(AND(J28&gt;=0,J28&lt;=12),2,IF(AND(J28&gt;12,J28&lt;=60),3,IF(AND(J28&gt;60,J28&lt;=120),4,IF(AND(J28&gt;120,J28&lt;99999),5,""))))</f>
        <v>2</v>
      </c>
      <c r="L28" s="27" t="s">
        <v>65</v>
      </c>
      <c r="M28" s="27">
        <f>VLOOKUP(L28,Ccy!A:B,2,0)</f>
        <v>1</v>
      </c>
      <c r="N28" s="28">
        <f t="shared" si="1"/>
        <v>3.55</v>
      </c>
      <c r="O28" s="27">
        <f t="shared" si="2"/>
        <v>4</v>
      </c>
    </row>
    <row r="29" spans="2:15" ht="29.25" thickBot="1">
      <c r="B29" s="27" t="s">
        <v>136</v>
      </c>
      <c r="C29" s="17">
        <v>3</v>
      </c>
      <c r="D29" s="27" t="s">
        <v>11</v>
      </c>
      <c r="E29" s="27" t="s">
        <v>82</v>
      </c>
      <c r="F29" s="17">
        <v>5</v>
      </c>
      <c r="G29" s="27" t="s">
        <v>33</v>
      </c>
      <c r="H29" s="27" t="str">
        <f>VLOOKUP(G29,Issuer!B:D,2,0)</f>
        <v>Baa1/BBB+/-</v>
      </c>
      <c r="I29" s="27">
        <f>VLOOKUP(G29,Issuer!B:D,3,0)</f>
        <v>4</v>
      </c>
      <c r="J29" s="27">
        <v>24</v>
      </c>
      <c r="K29" s="27">
        <f>IF(AND(J29&gt;=0,J29&lt;=12),2,IF(AND(J29&gt;12,J29&lt;=60),3,IF(AND(J29&gt;60,J29&lt;=120),4,IF(AND(J29&gt;120,J29&lt;99999),5,""))))</f>
        <v>3</v>
      </c>
      <c r="L29" s="27" t="s">
        <v>65</v>
      </c>
      <c r="M29" s="27">
        <f>VLOOKUP(L29,Ccy!A:B,2,0)</f>
        <v>1</v>
      </c>
      <c r="N29" s="28">
        <f t="shared" si="1"/>
        <v>3.6499999999999995</v>
      </c>
      <c r="O29" s="27">
        <f t="shared" si="2"/>
        <v>4</v>
      </c>
    </row>
    <row r="30" spans="2:15" ht="29.25" thickBot="1">
      <c r="B30" s="27" t="s">
        <v>136</v>
      </c>
      <c r="C30" s="17">
        <v>3</v>
      </c>
      <c r="D30" s="27" t="s">
        <v>113</v>
      </c>
      <c r="E30" s="27" t="s">
        <v>115</v>
      </c>
      <c r="F30" s="17">
        <v>5</v>
      </c>
      <c r="G30" s="27" t="s">
        <v>33</v>
      </c>
      <c r="H30" s="27" t="str">
        <f>VLOOKUP(G30,Issuer!B:D,2,0)</f>
        <v>Baa1/BBB+/-</v>
      </c>
      <c r="I30" s="27">
        <f>VLOOKUP(G30,Issuer!B:D,3,0)</f>
        <v>4</v>
      </c>
      <c r="J30" s="27">
        <v>12</v>
      </c>
      <c r="K30" s="27">
        <f>IF(AND(J30&gt;=0,J30&lt;=12),2,IF(AND(J30&gt;12,J30&lt;=60),3,IF(AND(J30&gt;60,J30&lt;=120),4,IF(AND(J30&gt;120,J30&lt;99999),5,""))))</f>
        <v>2</v>
      </c>
      <c r="L30" s="27" t="s">
        <v>64</v>
      </c>
      <c r="M30" s="27">
        <f>VLOOKUP(L30,Ccy!A:B,2,0)</f>
        <v>1</v>
      </c>
      <c r="N30" s="28">
        <f t="shared" si="1"/>
        <v>3.55</v>
      </c>
      <c r="O30" s="27">
        <f t="shared" si="2"/>
        <v>4</v>
      </c>
    </row>
    <row r="31" spans="2:15" ht="29.25" thickBot="1">
      <c r="B31" s="27" t="s">
        <v>136</v>
      </c>
      <c r="C31" s="17">
        <v>3</v>
      </c>
      <c r="D31" s="27" t="s">
        <v>113</v>
      </c>
      <c r="E31" s="27" t="s">
        <v>115</v>
      </c>
      <c r="F31" s="17">
        <v>5</v>
      </c>
      <c r="G31" s="27" t="s">
        <v>33</v>
      </c>
      <c r="H31" s="27" t="str">
        <f>VLOOKUP(G31,Issuer!B:D,2,0)</f>
        <v>Baa1/BBB+/-</v>
      </c>
      <c r="I31" s="27">
        <f>VLOOKUP(G31,Issuer!B:D,3,0)</f>
        <v>4</v>
      </c>
      <c r="J31" s="27">
        <v>24</v>
      </c>
      <c r="K31" s="27">
        <f>IF(AND(J31&gt;=0,J31&lt;=12),2,IF(AND(J31&gt;12,J31&lt;=60),3,IF(AND(J31&gt;60,J31&lt;=120),4,IF(AND(J31&gt;120,J31&lt;99999),5,""))))</f>
        <v>3</v>
      </c>
      <c r="L31" s="27" t="s">
        <v>64</v>
      </c>
      <c r="M31" s="27">
        <f>VLOOKUP(L31,Ccy!A:B,2,0)</f>
        <v>1</v>
      </c>
      <c r="N31" s="28">
        <f t="shared" si="1"/>
        <v>3.6499999999999995</v>
      </c>
      <c r="O31" s="27">
        <f t="shared" si="2"/>
        <v>4</v>
      </c>
    </row>
    <row r="32" spans="2:15" ht="29.25" thickBot="1">
      <c r="B32" s="27" t="s">
        <v>136</v>
      </c>
      <c r="C32" s="17">
        <v>3</v>
      </c>
      <c r="D32" s="27" t="s">
        <v>121</v>
      </c>
      <c r="E32" s="27" t="s">
        <v>122</v>
      </c>
      <c r="F32" s="17">
        <v>5</v>
      </c>
      <c r="G32" s="27" t="s">
        <v>33</v>
      </c>
      <c r="H32" s="27" t="str">
        <f>VLOOKUP(G32,Issuer!B:D,2,0)</f>
        <v>Baa1/BBB+/-</v>
      </c>
      <c r="I32" s="27">
        <f>VLOOKUP(G32,Issuer!B:D,3,0)</f>
        <v>4</v>
      </c>
      <c r="J32" s="27">
        <v>12</v>
      </c>
      <c r="K32" s="27">
        <f t="shared" si="0"/>
        <v>2</v>
      </c>
      <c r="L32" s="27" t="s">
        <v>64</v>
      </c>
      <c r="M32" s="27">
        <f>VLOOKUP(L32,Ccy!A:B,2,0)</f>
        <v>1</v>
      </c>
      <c r="N32" s="28">
        <f t="shared" si="1"/>
        <v>3.55</v>
      </c>
      <c r="O32" s="27">
        <f t="shared" si="2"/>
        <v>4</v>
      </c>
    </row>
    <row r="33" spans="2:15" ht="29.25" thickBot="1">
      <c r="B33" s="27" t="s">
        <v>136</v>
      </c>
      <c r="C33" s="17">
        <v>3</v>
      </c>
      <c r="D33" s="27" t="s">
        <v>121</v>
      </c>
      <c r="E33" s="27" t="s">
        <v>122</v>
      </c>
      <c r="F33" s="17">
        <v>5</v>
      </c>
      <c r="G33" s="27" t="s">
        <v>33</v>
      </c>
      <c r="H33" s="27" t="str">
        <f>VLOOKUP(G33,Issuer!B:D,2,0)</f>
        <v>Baa1/BBB+/-</v>
      </c>
      <c r="I33" s="27">
        <f>VLOOKUP(G33,Issuer!B:D,3,0)</f>
        <v>4</v>
      </c>
      <c r="J33" s="27">
        <v>24</v>
      </c>
      <c r="K33" s="27">
        <f t="shared" si="0"/>
        <v>3</v>
      </c>
      <c r="L33" s="27" t="s">
        <v>64</v>
      </c>
      <c r="M33" s="27">
        <f>VLOOKUP(L33,Ccy!A:B,2,0)</f>
        <v>1</v>
      </c>
      <c r="N33" s="28">
        <f t="shared" si="1"/>
        <v>3.6499999999999995</v>
      </c>
      <c r="O33" s="27">
        <f t="shared" si="2"/>
        <v>4</v>
      </c>
    </row>
    <row r="34" spans="2:15" s="11" customFormat="1" ht="16.5" customHeight="1">
      <c r="B34" s="23"/>
      <c r="C34" s="23"/>
      <c r="D34" s="23"/>
      <c r="E34" s="23"/>
      <c r="F34" s="23"/>
      <c r="G34" s="23"/>
      <c r="H34" s="23"/>
      <c r="I34" s="23"/>
      <c r="J34" s="24"/>
      <c r="K34" s="24"/>
    </row>
    <row r="35" spans="2:15" s="11" customFormat="1">
      <c r="B35" s="25" t="s">
        <v>156</v>
      </c>
      <c r="C35" s="23"/>
      <c r="D35" s="23"/>
      <c r="E35" s="23"/>
      <c r="F35" s="23"/>
      <c r="G35" s="23"/>
      <c r="H35" s="23"/>
      <c r="I35" s="23"/>
      <c r="J35" s="26"/>
      <c r="K35" s="26"/>
    </row>
    <row r="36" spans="2:15" s="11" customFormat="1">
      <c r="B36" s="25" t="s">
        <v>155</v>
      </c>
      <c r="C36" s="25"/>
    </row>
    <row r="37" spans="2:15" s="11" customFormat="1"/>
    <row r="38" spans="2:15" s="11" customFormat="1"/>
    <row r="39" spans="2:15" s="11" customFormat="1"/>
    <row r="40" spans="2:15" s="11" customFormat="1"/>
    <row r="41" spans="2:15" s="11" customFormat="1"/>
    <row r="42" spans="2:15" s="11" customFormat="1"/>
    <row r="43" spans="2:15" s="11" customFormat="1"/>
    <row r="44" spans="2:15" s="11" customFormat="1"/>
    <row r="45" spans="2:15" s="11" customFormat="1"/>
    <row r="46" spans="2:15" s="11" customFormat="1"/>
    <row r="47" spans="2:15" s="11" customFormat="1"/>
    <row r="48" spans="2:15"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sheetData>
  <sheetProtection algorithmName="SHA-512" hashValue="VWHLBKKpUnts/xaFhzXyIPJ2UrfVwyylyHAyq4v67GwNjXr2XEJjs2UVFrE6Irgv8gy+NK4iy9spOV0asyiEcQ==" saltValue="he98PsoirKcd5L+9Z6DELA==" spinCount="100000" sheet="1" objects="1" scenarios="1"/>
  <phoneticPr fontId="12" type="noConversion"/>
  <hyperlinks>
    <hyperlink ref="L3" location="Disclaimer免责声明!A1" display="Disclaimer免责声明" xr:uid="{D070E8E3-0200-4370-9C72-CEE9043A5FDC}"/>
  </hyperlinks>
  <pageMargins left="0.7" right="0.7" top="0.75" bottom="0.75" header="0.3" footer="0.3"/>
  <pageSetup paperSize="9" scale="57"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E2654-A81F-449F-8940-237AF85F3BED}">
  <sheetPr>
    <pageSetUpPr fitToPage="1"/>
  </sheetPr>
  <dimension ref="A2:AJ36"/>
  <sheetViews>
    <sheetView topLeftCell="B1" zoomScale="85" zoomScaleNormal="85" workbookViewId="0">
      <selection activeCell="H7" sqref="H7"/>
    </sheetView>
  </sheetViews>
  <sheetFormatPr defaultColWidth="9.140625" defaultRowHeight="14.25"/>
  <cols>
    <col min="1" max="1" width="5.140625" style="11" customWidth="1"/>
    <col min="2" max="2" width="13.28515625" style="11" customWidth="1"/>
    <col min="3" max="3" width="2.28515625" style="11" hidden="1" customWidth="1"/>
    <col min="4" max="4" width="15.140625" style="11" customWidth="1"/>
    <col min="5" max="5" width="33" style="11" customWidth="1"/>
    <col min="6" max="6" width="2.28515625" style="11" hidden="1" customWidth="1"/>
    <col min="7" max="7" width="17.42578125" style="11" customWidth="1"/>
    <col min="8" max="8" width="20.42578125" style="11" bestFit="1" customWidth="1"/>
    <col min="9" max="9" width="2.140625" style="11" hidden="1" customWidth="1"/>
    <col min="10" max="10" width="17.140625" style="11" customWidth="1"/>
    <col min="11" max="11" width="2.42578125" style="11" hidden="1" customWidth="1"/>
    <col min="12" max="12" width="9.42578125" style="11" customWidth="1"/>
    <col min="13" max="13" width="2.140625" style="11" hidden="1" customWidth="1"/>
    <col min="14" max="14" width="8.42578125" style="11" hidden="1" customWidth="1"/>
    <col min="15" max="15" width="14" style="11" bestFit="1" customWidth="1"/>
    <col min="16" max="16384" width="9.140625" style="11"/>
  </cols>
  <sheetData>
    <row r="2" spans="1:36" s="13" customFormat="1" ht="20.25">
      <c r="A2" s="11"/>
      <c r="B2" s="11"/>
      <c r="C2" s="11"/>
      <c r="D2" s="11"/>
      <c r="E2" s="12" t="s">
        <v>161</v>
      </c>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row>
    <row r="3" spans="1:36" s="13" customFormat="1" ht="20.25">
      <c r="A3" s="11"/>
      <c r="B3" s="11"/>
      <c r="C3" s="11"/>
      <c r="D3" s="11"/>
      <c r="E3" s="12" t="s">
        <v>134</v>
      </c>
      <c r="F3" s="11"/>
      <c r="G3" s="11"/>
      <c r="H3" s="11"/>
      <c r="I3" s="11"/>
      <c r="J3" s="11"/>
      <c r="K3" s="11"/>
      <c r="L3" s="10" t="s">
        <v>140</v>
      </c>
      <c r="M3" s="11"/>
      <c r="N3" s="11"/>
      <c r="O3" s="25"/>
      <c r="P3" s="11"/>
      <c r="Q3" s="11"/>
      <c r="R3" s="11"/>
      <c r="S3" s="11"/>
      <c r="T3" s="11"/>
      <c r="U3" s="11"/>
      <c r="V3" s="11"/>
      <c r="W3" s="11"/>
      <c r="X3" s="11"/>
      <c r="Y3" s="11"/>
      <c r="Z3" s="11"/>
      <c r="AA3" s="11"/>
      <c r="AB3" s="11"/>
      <c r="AC3" s="11"/>
      <c r="AD3" s="11"/>
      <c r="AE3" s="11"/>
      <c r="AF3" s="11"/>
      <c r="AG3" s="11"/>
      <c r="AH3" s="11"/>
      <c r="AI3" s="11"/>
      <c r="AJ3" s="11"/>
    </row>
    <row r="4" spans="1:36" s="13" customFormat="1" ht="15" thickBot="1">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row>
    <row r="5" spans="1:36" s="13" customFormat="1" ht="45.75" thickBot="1">
      <c r="A5" s="11"/>
      <c r="B5" s="14" t="s">
        <v>0</v>
      </c>
      <c r="C5" s="14" t="s">
        <v>58</v>
      </c>
      <c r="D5" s="14" t="s">
        <v>8</v>
      </c>
      <c r="E5" s="14" t="s">
        <v>9</v>
      </c>
      <c r="F5" s="15" t="s">
        <v>56</v>
      </c>
      <c r="G5" s="15" t="s">
        <v>28</v>
      </c>
      <c r="H5" s="15" t="s">
        <v>60</v>
      </c>
      <c r="I5" s="15" t="s">
        <v>59</v>
      </c>
      <c r="J5" s="15" t="s">
        <v>61</v>
      </c>
      <c r="K5" s="15" t="s">
        <v>62</v>
      </c>
      <c r="L5" s="14" t="s">
        <v>1</v>
      </c>
      <c r="M5" s="15" t="s">
        <v>63</v>
      </c>
      <c r="N5" s="15" t="s">
        <v>77</v>
      </c>
      <c r="O5" s="15" t="s">
        <v>79</v>
      </c>
      <c r="P5" s="11"/>
      <c r="Q5" s="11"/>
      <c r="R5" s="11"/>
      <c r="S5" s="11"/>
      <c r="T5" s="11"/>
      <c r="U5" s="11"/>
      <c r="V5" s="11"/>
      <c r="W5" s="11"/>
      <c r="X5" s="11"/>
      <c r="Y5" s="11"/>
      <c r="Z5" s="11"/>
      <c r="AA5" s="11"/>
      <c r="AB5" s="11"/>
      <c r="AC5" s="11"/>
      <c r="AD5" s="11"/>
      <c r="AE5" s="11"/>
      <c r="AF5" s="11"/>
      <c r="AG5" s="11"/>
      <c r="AH5" s="11"/>
      <c r="AI5" s="11"/>
      <c r="AJ5" s="11"/>
    </row>
    <row r="6" spans="1:36" s="13" customFormat="1" ht="15" thickBot="1">
      <c r="A6" s="11"/>
      <c r="B6" s="16" t="s">
        <v>129</v>
      </c>
      <c r="C6" s="17">
        <v>3</v>
      </c>
      <c r="D6" s="16" t="s">
        <v>130</v>
      </c>
      <c r="E6" s="16" t="s">
        <v>131</v>
      </c>
      <c r="F6" s="17">
        <v>5</v>
      </c>
      <c r="G6" s="16" t="s">
        <v>44</v>
      </c>
      <c r="H6" s="16" t="str">
        <f>VLOOKUP(G6,Issuer!B:D,2,0)</f>
        <v>A2  / A-/ A</v>
      </c>
      <c r="I6" s="17">
        <f>VLOOKUP(G6,Issuer!B:D,3,0)</f>
        <v>3</v>
      </c>
      <c r="J6" s="16">
        <v>6</v>
      </c>
      <c r="K6" s="17">
        <f t="shared" ref="K6:K33" si="0">IF(AND(J6&gt;=0,J6&lt;=12),2,IF(AND(J6&gt;12,J6&lt;=60),3,IF(AND(J6&gt;60,J6&lt;=120),4,IF(AND(J6&gt;120,J6&lt;99999),5,""))))</f>
        <v>2</v>
      </c>
      <c r="L6" s="16" t="s">
        <v>179</v>
      </c>
      <c r="M6" s="16">
        <f>VLOOKUP(L6,Ccy!A:B,2,0)</f>
        <v>5</v>
      </c>
      <c r="N6" s="19">
        <f t="shared" ref="N6:N33" si="1">C6*0.35+F6*0.25+I6*0.25+K6*0.1+M6*0.05</f>
        <v>3.5</v>
      </c>
      <c r="O6" s="16">
        <f>IF(AND(N6&gt;=1,N6&lt;=1.45),1,IF(AND(N6&gt;1.45,N6&lt;=2.1),2,IF(AND(N6&gt;2.1,N6&lt;=2.95),3,IF(AND(N6&gt;2.95,N6&lt;=3.65),4,IF(AND(N6&gt;3.65,N6&lt;=5),5,"")))))</f>
        <v>4</v>
      </c>
      <c r="P6" s="11"/>
      <c r="Q6" s="11"/>
      <c r="R6" s="11"/>
      <c r="S6" s="11"/>
      <c r="T6" s="11"/>
      <c r="U6" s="11"/>
      <c r="V6" s="11"/>
      <c r="W6" s="11"/>
      <c r="X6" s="11"/>
      <c r="Y6" s="11"/>
      <c r="Z6" s="11"/>
      <c r="AA6" s="11"/>
      <c r="AB6" s="11"/>
      <c r="AC6" s="11"/>
      <c r="AD6" s="11"/>
      <c r="AE6" s="11"/>
      <c r="AF6" s="11"/>
      <c r="AG6" s="11"/>
      <c r="AH6" s="11"/>
      <c r="AI6" s="11"/>
      <c r="AJ6" s="11"/>
    </row>
    <row r="7" spans="1:36" s="13" customFormat="1" ht="15" thickBot="1">
      <c r="A7" s="11"/>
      <c r="B7" s="16" t="s">
        <v>129</v>
      </c>
      <c r="C7" s="17">
        <v>3</v>
      </c>
      <c r="D7" s="16" t="s">
        <v>130</v>
      </c>
      <c r="E7" s="16" t="s">
        <v>131</v>
      </c>
      <c r="F7" s="17">
        <v>5</v>
      </c>
      <c r="G7" s="16" t="s">
        <v>44</v>
      </c>
      <c r="H7" s="16" t="str">
        <f>VLOOKUP(G7,Issuer!B:D,2,0)</f>
        <v>A2  / A-/ A</v>
      </c>
      <c r="I7" s="17">
        <f>VLOOKUP(G7,Issuer!B:D,3,0)</f>
        <v>3</v>
      </c>
      <c r="J7" s="16">
        <v>24</v>
      </c>
      <c r="K7" s="17">
        <f t="shared" si="0"/>
        <v>3</v>
      </c>
      <c r="L7" s="16" t="s">
        <v>74</v>
      </c>
      <c r="M7" s="16">
        <f>VLOOKUP(L7,Ccy!A:B,2,0)</f>
        <v>5</v>
      </c>
      <c r="N7" s="19">
        <f t="shared" si="1"/>
        <v>3.5999999999999996</v>
      </c>
      <c r="O7" s="16">
        <f t="shared" ref="O7:O33" si="2">IF(AND(N7&gt;=1,N7&lt;=1.45),1,IF(AND(N7&gt;1.45,N7&lt;=2.1),2,IF(AND(N7&gt;2.1,N7&lt;=2.95),3,IF(AND(N7&gt;2.95,N7&lt;=3.65),4,IF(AND(N7&gt;3.65,N7&lt;=5),5,"")))))</f>
        <v>4</v>
      </c>
      <c r="P7" s="11"/>
      <c r="Q7" s="11"/>
      <c r="R7" s="11"/>
      <c r="S7" s="11"/>
      <c r="T7" s="11"/>
      <c r="U7" s="11"/>
      <c r="V7" s="11"/>
      <c r="W7" s="11"/>
      <c r="X7" s="11"/>
      <c r="Y7" s="11"/>
      <c r="Z7" s="11"/>
      <c r="AA7" s="11"/>
      <c r="AB7" s="11"/>
      <c r="AC7" s="11"/>
      <c r="AD7" s="11"/>
      <c r="AE7" s="11"/>
      <c r="AF7" s="11"/>
      <c r="AG7" s="11"/>
      <c r="AH7" s="11"/>
      <c r="AI7" s="11"/>
      <c r="AJ7" s="11"/>
    </row>
    <row r="8" spans="1:36" s="13" customFormat="1" ht="15" thickBot="1">
      <c r="A8" s="11"/>
      <c r="B8" s="20" t="s">
        <v>129</v>
      </c>
      <c r="C8" s="17">
        <v>3</v>
      </c>
      <c r="D8" s="20" t="s">
        <v>130</v>
      </c>
      <c r="E8" s="20" t="s">
        <v>131</v>
      </c>
      <c r="F8" s="17">
        <v>5</v>
      </c>
      <c r="G8" s="20" t="s">
        <v>33</v>
      </c>
      <c r="H8" s="20" t="str">
        <f>VLOOKUP(G8,Issuer!B:D,2,0)</f>
        <v>Baa1/BBB+/-</v>
      </c>
      <c r="I8" s="20">
        <f>VLOOKUP(G8,Issuer!B:D,3,0)</f>
        <v>4</v>
      </c>
      <c r="J8" s="20">
        <v>6</v>
      </c>
      <c r="K8" s="20">
        <f t="shared" si="0"/>
        <v>2</v>
      </c>
      <c r="L8" s="20" t="s">
        <v>74</v>
      </c>
      <c r="M8" s="20">
        <f>VLOOKUP(L8,Ccy!A:B,2,0)</f>
        <v>5</v>
      </c>
      <c r="N8" s="22">
        <f t="shared" si="1"/>
        <v>3.75</v>
      </c>
      <c r="O8" s="20">
        <f t="shared" si="2"/>
        <v>5</v>
      </c>
      <c r="P8" s="11"/>
      <c r="Q8" s="11"/>
      <c r="R8" s="11"/>
      <c r="S8" s="11"/>
      <c r="T8" s="11"/>
      <c r="U8" s="11"/>
      <c r="V8" s="11"/>
      <c r="W8" s="11"/>
      <c r="X8" s="11"/>
      <c r="Y8" s="11"/>
      <c r="Z8" s="11"/>
      <c r="AA8" s="11"/>
      <c r="AB8" s="11"/>
      <c r="AC8" s="11"/>
      <c r="AD8" s="11"/>
      <c r="AE8" s="11"/>
      <c r="AF8" s="11"/>
      <c r="AG8" s="11"/>
      <c r="AH8" s="11"/>
      <c r="AI8" s="11"/>
      <c r="AJ8" s="11"/>
    </row>
    <row r="9" spans="1:36" s="13" customFormat="1" ht="15" thickBot="1">
      <c r="A9" s="11"/>
      <c r="B9" s="20" t="s">
        <v>129</v>
      </c>
      <c r="C9" s="17">
        <v>3</v>
      </c>
      <c r="D9" s="20" t="s">
        <v>130</v>
      </c>
      <c r="E9" s="20" t="s">
        <v>131</v>
      </c>
      <c r="F9" s="17">
        <v>5</v>
      </c>
      <c r="G9" s="20" t="s">
        <v>33</v>
      </c>
      <c r="H9" s="20" t="str">
        <f>VLOOKUP(G9,Issuer!B:D,2,0)</f>
        <v>Baa1/BBB+/-</v>
      </c>
      <c r="I9" s="20">
        <f>VLOOKUP(G9,Issuer!B:D,3,0)</f>
        <v>4</v>
      </c>
      <c r="J9" s="20">
        <v>24</v>
      </c>
      <c r="K9" s="20">
        <f t="shared" si="0"/>
        <v>3</v>
      </c>
      <c r="L9" s="20" t="s">
        <v>74</v>
      </c>
      <c r="M9" s="20">
        <f>VLOOKUP(L9,Ccy!A:B,2,0)</f>
        <v>5</v>
      </c>
      <c r="N9" s="22">
        <f t="shared" si="1"/>
        <v>3.8499999999999996</v>
      </c>
      <c r="O9" s="20">
        <f t="shared" si="2"/>
        <v>5</v>
      </c>
      <c r="P9" s="11"/>
      <c r="Q9" s="11"/>
      <c r="R9" s="11"/>
      <c r="S9" s="11"/>
      <c r="T9" s="11"/>
      <c r="U9" s="11"/>
      <c r="V9" s="11"/>
      <c r="W9" s="11"/>
      <c r="X9" s="11"/>
      <c r="Y9" s="11"/>
      <c r="Z9" s="11"/>
      <c r="AA9" s="11"/>
      <c r="AB9" s="11"/>
      <c r="AC9" s="11"/>
      <c r="AD9" s="11"/>
      <c r="AE9" s="11"/>
      <c r="AF9" s="11"/>
      <c r="AG9" s="11"/>
      <c r="AH9" s="11"/>
      <c r="AI9" s="11"/>
      <c r="AJ9" s="11"/>
    </row>
    <row r="10" spans="1:36" s="13" customFormat="1" ht="15" thickBot="1">
      <c r="A10" s="11"/>
      <c r="B10" s="16" t="s">
        <v>129</v>
      </c>
      <c r="C10" s="17">
        <v>3</v>
      </c>
      <c r="D10" s="16" t="s">
        <v>132</v>
      </c>
      <c r="E10" s="16" t="s">
        <v>133</v>
      </c>
      <c r="F10" s="17">
        <v>5</v>
      </c>
      <c r="G10" s="16" t="s">
        <v>44</v>
      </c>
      <c r="H10" s="16" t="str">
        <f>VLOOKUP(G10,Issuer!B:D,2,0)</f>
        <v>A2  / A-/ A</v>
      </c>
      <c r="I10" s="17">
        <f>VLOOKUP(G10,Issuer!B:D,3,0)</f>
        <v>3</v>
      </c>
      <c r="J10" s="16">
        <v>12</v>
      </c>
      <c r="K10" s="17">
        <f t="shared" si="0"/>
        <v>2</v>
      </c>
      <c r="L10" s="16" t="s">
        <v>74</v>
      </c>
      <c r="M10" s="16">
        <f>VLOOKUP(L10,Ccy!A:B,2,0)</f>
        <v>5</v>
      </c>
      <c r="N10" s="19">
        <f t="shared" si="1"/>
        <v>3.5</v>
      </c>
      <c r="O10" s="16">
        <f t="shared" si="2"/>
        <v>4</v>
      </c>
      <c r="P10" s="11"/>
      <c r="Q10" s="11"/>
      <c r="R10" s="11"/>
      <c r="S10" s="11"/>
      <c r="T10" s="11"/>
      <c r="U10" s="11"/>
      <c r="V10" s="11"/>
      <c r="W10" s="11"/>
      <c r="X10" s="11"/>
      <c r="Y10" s="11"/>
      <c r="Z10" s="11"/>
      <c r="AA10" s="11"/>
      <c r="AB10" s="11"/>
      <c r="AC10" s="11"/>
      <c r="AD10" s="11"/>
      <c r="AE10" s="11"/>
      <c r="AF10" s="11"/>
      <c r="AG10" s="11"/>
      <c r="AH10" s="11"/>
      <c r="AI10" s="11"/>
      <c r="AJ10" s="11"/>
    </row>
    <row r="11" spans="1:36" s="13" customFormat="1" ht="15" thickBot="1">
      <c r="A11" s="11"/>
      <c r="B11" s="16" t="s">
        <v>129</v>
      </c>
      <c r="C11" s="17">
        <v>3</v>
      </c>
      <c r="D11" s="16" t="s">
        <v>132</v>
      </c>
      <c r="E11" s="16" t="s">
        <v>133</v>
      </c>
      <c r="F11" s="17">
        <v>5</v>
      </c>
      <c r="G11" s="16" t="s">
        <v>44</v>
      </c>
      <c r="H11" s="16" t="str">
        <f>VLOOKUP(G11,Issuer!B:D,2,0)</f>
        <v>A2  / A-/ A</v>
      </c>
      <c r="I11" s="17">
        <f>VLOOKUP(G11,Issuer!B:D,3,0)</f>
        <v>3</v>
      </c>
      <c r="J11" s="16">
        <v>24</v>
      </c>
      <c r="K11" s="17">
        <f t="shared" si="0"/>
        <v>3</v>
      </c>
      <c r="L11" s="16" t="s">
        <v>74</v>
      </c>
      <c r="M11" s="16">
        <f>VLOOKUP(L11,Ccy!A:B,2,0)</f>
        <v>5</v>
      </c>
      <c r="N11" s="19">
        <f t="shared" si="1"/>
        <v>3.5999999999999996</v>
      </c>
      <c r="O11" s="16">
        <f t="shared" si="2"/>
        <v>4</v>
      </c>
      <c r="P11" s="11"/>
      <c r="Q11" s="11"/>
      <c r="R11" s="11"/>
      <c r="S11" s="11"/>
      <c r="T11" s="11"/>
      <c r="U11" s="11"/>
      <c r="V11" s="11"/>
      <c r="W11" s="11"/>
      <c r="X11" s="11"/>
      <c r="Y11" s="11"/>
      <c r="Z11" s="11"/>
      <c r="AA11" s="11"/>
      <c r="AB11" s="11"/>
      <c r="AC11" s="11"/>
      <c r="AD11" s="11"/>
      <c r="AE11" s="11"/>
      <c r="AF11" s="11"/>
      <c r="AG11" s="11"/>
      <c r="AH11" s="11"/>
      <c r="AI11" s="11"/>
      <c r="AJ11" s="11"/>
    </row>
    <row r="12" spans="1:36" s="13" customFormat="1" ht="15" thickBot="1">
      <c r="A12" s="11"/>
      <c r="B12" s="20" t="s">
        <v>129</v>
      </c>
      <c r="C12" s="17">
        <v>3</v>
      </c>
      <c r="D12" s="20" t="s">
        <v>4</v>
      </c>
      <c r="E12" s="20" t="s">
        <v>86</v>
      </c>
      <c r="F12" s="17">
        <v>5</v>
      </c>
      <c r="G12" s="20" t="s">
        <v>33</v>
      </c>
      <c r="H12" s="20" t="str">
        <f>VLOOKUP(G12,Issuer!B:D,2,0)</f>
        <v>Baa1/BBB+/-</v>
      </c>
      <c r="I12" s="20">
        <f>VLOOKUP(G12,Issuer!B:D,3,0)</f>
        <v>4</v>
      </c>
      <c r="J12" s="20">
        <v>6</v>
      </c>
      <c r="K12" s="20">
        <f t="shared" si="0"/>
        <v>2</v>
      </c>
      <c r="L12" s="20" t="s">
        <v>65</v>
      </c>
      <c r="M12" s="20">
        <f>VLOOKUP(L12,Ccy!A:B,2,0)</f>
        <v>1</v>
      </c>
      <c r="N12" s="22">
        <f t="shared" si="1"/>
        <v>3.55</v>
      </c>
      <c r="O12" s="20">
        <f t="shared" si="2"/>
        <v>4</v>
      </c>
      <c r="P12" s="11"/>
      <c r="Q12" s="11"/>
      <c r="R12" s="11"/>
      <c r="S12" s="11"/>
      <c r="T12" s="11"/>
      <c r="U12" s="11"/>
      <c r="V12" s="11"/>
      <c r="W12" s="11"/>
      <c r="X12" s="11"/>
      <c r="Y12" s="11"/>
      <c r="Z12" s="11"/>
      <c r="AA12" s="11"/>
      <c r="AB12" s="11"/>
      <c r="AC12" s="11"/>
      <c r="AD12" s="11"/>
      <c r="AE12" s="11"/>
      <c r="AF12" s="11"/>
      <c r="AG12" s="11"/>
      <c r="AH12" s="11"/>
      <c r="AI12" s="11"/>
      <c r="AJ12" s="11"/>
    </row>
    <row r="13" spans="1:36" s="13" customFormat="1" ht="15" thickBot="1">
      <c r="A13" s="11"/>
      <c r="B13" s="20" t="s">
        <v>129</v>
      </c>
      <c r="C13" s="17">
        <v>3</v>
      </c>
      <c r="D13" s="20" t="s">
        <v>4</v>
      </c>
      <c r="E13" s="20" t="s">
        <v>86</v>
      </c>
      <c r="F13" s="17">
        <v>5</v>
      </c>
      <c r="G13" s="20" t="s">
        <v>33</v>
      </c>
      <c r="H13" s="20" t="str">
        <f>VLOOKUP(G13,Issuer!B:D,2,0)</f>
        <v>Baa1/BBB+/-</v>
      </c>
      <c r="I13" s="20">
        <f>VLOOKUP(G13,Issuer!B:D,3,0)</f>
        <v>4</v>
      </c>
      <c r="J13" s="20">
        <v>24</v>
      </c>
      <c r="K13" s="20">
        <f t="shared" si="0"/>
        <v>3</v>
      </c>
      <c r="L13" s="20" t="s">
        <v>65</v>
      </c>
      <c r="M13" s="20">
        <f>VLOOKUP(L13,Ccy!A:B,2,0)</f>
        <v>1</v>
      </c>
      <c r="N13" s="22">
        <f t="shared" si="1"/>
        <v>3.6499999999999995</v>
      </c>
      <c r="O13" s="20">
        <f t="shared" si="2"/>
        <v>4</v>
      </c>
      <c r="P13" s="11"/>
      <c r="Q13" s="11"/>
      <c r="R13" s="11"/>
      <c r="S13" s="11"/>
      <c r="T13" s="11"/>
      <c r="U13" s="11"/>
      <c r="V13" s="11"/>
      <c r="W13" s="11"/>
      <c r="X13" s="11"/>
      <c r="Y13" s="11"/>
      <c r="Z13" s="11"/>
      <c r="AA13" s="11"/>
      <c r="AB13" s="11"/>
      <c r="AC13" s="11"/>
      <c r="AD13" s="11"/>
      <c r="AE13" s="11"/>
      <c r="AF13" s="11"/>
      <c r="AG13" s="11"/>
      <c r="AH13" s="11"/>
      <c r="AI13" s="11"/>
      <c r="AJ13" s="11"/>
    </row>
    <row r="14" spans="1:36" s="13" customFormat="1" ht="15" thickBot="1">
      <c r="A14" s="11"/>
      <c r="B14" s="16" t="s">
        <v>129</v>
      </c>
      <c r="C14" s="17">
        <v>3</v>
      </c>
      <c r="D14" s="16" t="s">
        <v>113</v>
      </c>
      <c r="E14" s="16" t="s">
        <v>115</v>
      </c>
      <c r="F14" s="17">
        <v>5</v>
      </c>
      <c r="G14" s="16" t="s">
        <v>44</v>
      </c>
      <c r="H14" s="16" t="str">
        <f>VLOOKUP(G14,Issuer!B:D,2,0)</f>
        <v>A2  / A-/ A</v>
      </c>
      <c r="I14" s="17">
        <f>VLOOKUP(G14,Issuer!B:D,3,0)</f>
        <v>3</v>
      </c>
      <c r="J14" s="16">
        <v>12</v>
      </c>
      <c r="K14" s="17">
        <f t="shared" si="0"/>
        <v>2</v>
      </c>
      <c r="L14" s="16" t="s">
        <v>64</v>
      </c>
      <c r="M14" s="16">
        <f>VLOOKUP(L14,Ccy!A:B,2,0)</f>
        <v>1</v>
      </c>
      <c r="N14" s="19">
        <f t="shared" si="1"/>
        <v>3.3</v>
      </c>
      <c r="O14" s="16">
        <f t="shared" si="2"/>
        <v>4</v>
      </c>
      <c r="P14" s="11"/>
      <c r="Q14" s="11"/>
      <c r="R14" s="11"/>
      <c r="S14" s="11"/>
      <c r="T14" s="11"/>
      <c r="U14" s="11"/>
      <c r="V14" s="11"/>
      <c r="W14" s="11"/>
      <c r="X14" s="11"/>
      <c r="Y14" s="11"/>
      <c r="Z14" s="11"/>
      <c r="AA14" s="11"/>
      <c r="AB14" s="11"/>
      <c r="AC14" s="11"/>
      <c r="AD14" s="11"/>
      <c r="AE14" s="11"/>
      <c r="AF14" s="11"/>
      <c r="AG14" s="11"/>
      <c r="AH14" s="11"/>
      <c r="AI14" s="11"/>
      <c r="AJ14" s="11"/>
    </row>
    <row r="15" spans="1:36" s="13" customFormat="1" ht="15" thickBot="1">
      <c r="A15" s="11"/>
      <c r="B15" s="16" t="s">
        <v>129</v>
      </c>
      <c r="C15" s="17">
        <v>3</v>
      </c>
      <c r="D15" s="16" t="s">
        <v>113</v>
      </c>
      <c r="E15" s="16" t="s">
        <v>115</v>
      </c>
      <c r="F15" s="17">
        <v>5</v>
      </c>
      <c r="G15" s="16" t="s">
        <v>44</v>
      </c>
      <c r="H15" s="16" t="str">
        <f>VLOOKUP(G15,Issuer!B:D,2,0)</f>
        <v>A2  / A-/ A</v>
      </c>
      <c r="I15" s="17">
        <f>VLOOKUP(G15,Issuer!B:D,3,0)</f>
        <v>3</v>
      </c>
      <c r="J15" s="16">
        <v>24</v>
      </c>
      <c r="K15" s="17">
        <f t="shared" si="0"/>
        <v>3</v>
      </c>
      <c r="L15" s="16" t="s">
        <v>64</v>
      </c>
      <c r="M15" s="16">
        <f>VLOOKUP(L15,Ccy!A:B,2,0)</f>
        <v>1</v>
      </c>
      <c r="N15" s="19">
        <f t="shared" si="1"/>
        <v>3.3999999999999995</v>
      </c>
      <c r="O15" s="16">
        <f t="shared" si="2"/>
        <v>4</v>
      </c>
      <c r="P15" s="11"/>
      <c r="Q15" s="11"/>
      <c r="R15" s="11"/>
      <c r="S15" s="11"/>
      <c r="T15" s="11"/>
      <c r="U15" s="11"/>
      <c r="V15" s="11"/>
      <c r="W15" s="11"/>
      <c r="X15" s="11"/>
      <c r="Y15" s="11"/>
      <c r="Z15" s="11"/>
      <c r="AA15" s="11"/>
      <c r="AB15" s="11"/>
      <c r="AC15" s="11"/>
      <c r="AD15" s="11"/>
      <c r="AE15" s="11"/>
      <c r="AF15" s="11"/>
      <c r="AG15" s="11"/>
      <c r="AH15" s="11"/>
      <c r="AI15" s="11"/>
      <c r="AJ15" s="11"/>
    </row>
    <row r="16" spans="1:36" s="13" customFormat="1" ht="15" thickBot="1">
      <c r="A16" s="11"/>
      <c r="B16" s="20" t="s">
        <v>129</v>
      </c>
      <c r="C16" s="17">
        <v>3</v>
      </c>
      <c r="D16" s="20" t="s">
        <v>114</v>
      </c>
      <c r="E16" s="20" t="s">
        <v>116</v>
      </c>
      <c r="F16" s="17">
        <v>5</v>
      </c>
      <c r="G16" s="20" t="s">
        <v>33</v>
      </c>
      <c r="H16" s="20" t="str">
        <f>VLOOKUP(G16,Issuer!B:D,2,0)</f>
        <v>Baa1/BBB+/-</v>
      </c>
      <c r="I16" s="20">
        <f>VLOOKUP(G16,Issuer!B:D,3,0)</f>
        <v>4</v>
      </c>
      <c r="J16" s="20">
        <v>12</v>
      </c>
      <c r="K16" s="20">
        <f t="shared" si="0"/>
        <v>2</v>
      </c>
      <c r="L16" s="20" t="s">
        <v>64</v>
      </c>
      <c r="M16" s="20">
        <f>VLOOKUP(L16,Ccy!A:B,2,0)</f>
        <v>1</v>
      </c>
      <c r="N16" s="22">
        <f t="shared" si="1"/>
        <v>3.55</v>
      </c>
      <c r="O16" s="20">
        <f t="shared" si="2"/>
        <v>4</v>
      </c>
      <c r="P16" s="11"/>
      <c r="Q16" s="11"/>
      <c r="R16" s="11"/>
      <c r="S16" s="11"/>
      <c r="T16" s="11"/>
      <c r="U16" s="11"/>
      <c r="V16" s="11"/>
      <c r="W16" s="11"/>
      <c r="X16" s="11"/>
      <c r="Y16" s="11"/>
      <c r="Z16" s="11"/>
      <c r="AA16" s="11"/>
      <c r="AB16" s="11"/>
      <c r="AC16" s="11"/>
      <c r="AD16" s="11"/>
      <c r="AE16" s="11"/>
      <c r="AF16" s="11"/>
      <c r="AG16" s="11"/>
      <c r="AH16" s="11"/>
      <c r="AI16" s="11"/>
      <c r="AJ16" s="11"/>
    </row>
    <row r="17" spans="1:36" s="13" customFormat="1" ht="15" thickBot="1">
      <c r="A17" s="11"/>
      <c r="B17" s="20" t="s">
        <v>129</v>
      </c>
      <c r="C17" s="17">
        <v>3</v>
      </c>
      <c r="D17" s="20" t="s">
        <v>114</v>
      </c>
      <c r="E17" s="20" t="s">
        <v>116</v>
      </c>
      <c r="F17" s="17">
        <v>5</v>
      </c>
      <c r="G17" s="20" t="s">
        <v>33</v>
      </c>
      <c r="H17" s="20" t="str">
        <f>VLOOKUP(G17,Issuer!B:D,2,0)</f>
        <v>Baa1/BBB+/-</v>
      </c>
      <c r="I17" s="20">
        <f>VLOOKUP(G17,Issuer!B:D,3,0)</f>
        <v>4</v>
      </c>
      <c r="J17" s="20">
        <v>24</v>
      </c>
      <c r="K17" s="20">
        <f t="shared" si="0"/>
        <v>3</v>
      </c>
      <c r="L17" s="20" t="s">
        <v>64</v>
      </c>
      <c r="M17" s="20">
        <f>VLOOKUP(L17,Ccy!A:B,2,0)</f>
        <v>1</v>
      </c>
      <c r="N17" s="22">
        <f t="shared" si="1"/>
        <v>3.6499999999999995</v>
      </c>
      <c r="O17" s="20">
        <f t="shared" si="2"/>
        <v>4</v>
      </c>
      <c r="P17" s="11"/>
      <c r="Q17" s="11"/>
      <c r="R17" s="11"/>
      <c r="S17" s="11"/>
      <c r="T17" s="11"/>
      <c r="U17" s="11"/>
      <c r="V17" s="11"/>
      <c r="W17" s="11"/>
      <c r="X17" s="11"/>
      <c r="Y17" s="11"/>
      <c r="Z17" s="11"/>
      <c r="AA17" s="11"/>
      <c r="AB17" s="11"/>
      <c r="AC17" s="11"/>
      <c r="AD17" s="11"/>
      <c r="AE17" s="11"/>
      <c r="AF17" s="11"/>
      <c r="AG17" s="11"/>
      <c r="AH17" s="11"/>
      <c r="AI17" s="11"/>
      <c r="AJ17" s="11"/>
    </row>
    <row r="18" spans="1:36" s="13" customFormat="1" ht="15" thickBot="1">
      <c r="A18" s="11"/>
      <c r="B18" s="16" t="s">
        <v>129</v>
      </c>
      <c r="C18" s="17">
        <v>3</v>
      </c>
      <c r="D18" s="16" t="s">
        <v>113</v>
      </c>
      <c r="E18" s="16" t="s">
        <v>115</v>
      </c>
      <c r="F18" s="17">
        <v>5</v>
      </c>
      <c r="G18" s="16" t="s">
        <v>44</v>
      </c>
      <c r="H18" s="16" t="str">
        <f>VLOOKUP(G18,Issuer!B:D,2,0)</f>
        <v>A2  / A-/ A</v>
      </c>
      <c r="I18" s="17">
        <f>VLOOKUP(G18,Issuer!B:D,3,0)</f>
        <v>3</v>
      </c>
      <c r="J18" s="16">
        <v>12</v>
      </c>
      <c r="K18" s="17">
        <f t="shared" si="0"/>
        <v>2</v>
      </c>
      <c r="L18" s="16" t="s">
        <v>64</v>
      </c>
      <c r="M18" s="16">
        <f>VLOOKUP(L18,Ccy!A:B,2,0)</f>
        <v>1</v>
      </c>
      <c r="N18" s="19">
        <f t="shared" si="1"/>
        <v>3.3</v>
      </c>
      <c r="O18" s="16">
        <f t="shared" si="2"/>
        <v>4</v>
      </c>
      <c r="P18" s="11"/>
      <c r="Q18" s="11"/>
      <c r="R18" s="11"/>
      <c r="S18" s="11"/>
      <c r="T18" s="11"/>
      <c r="U18" s="11"/>
      <c r="V18" s="11"/>
      <c r="W18" s="11"/>
      <c r="X18" s="11"/>
      <c r="Y18" s="11"/>
      <c r="Z18" s="11"/>
      <c r="AA18" s="11"/>
      <c r="AB18" s="11"/>
      <c r="AC18" s="11"/>
      <c r="AD18" s="11"/>
      <c r="AE18" s="11"/>
      <c r="AF18" s="11"/>
      <c r="AG18" s="11"/>
      <c r="AH18" s="11"/>
      <c r="AI18" s="11"/>
      <c r="AJ18" s="11"/>
    </row>
    <row r="19" spans="1:36" s="13" customFormat="1" ht="15" thickBot="1">
      <c r="A19" s="11"/>
      <c r="B19" s="16" t="s">
        <v>129</v>
      </c>
      <c r="C19" s="17">
        <v>3</v>
      </c>
      <c r="D19" s="16" t="s">
        <v>113</v>
      </c>
      <c r="E19" s="16" t="s">
        <v>115</v>
      </c>
      <c r="F19" s="17">
        <v>5</v>
      </c>
      <c r="G19" s="16" t="s">
        <v>44</v>
      </c>
      <c r="H19" s="16" t="str">
        <f>VLOOKUP(G19,Issuer!B:D,2,0)</f>
        <v>A2  / A-/ A</v>
      </c>
      <c r="I19" s="17">
        <f>VLOOKUP(G19,Issuer!B:D,3,0)</f>
        <v>3</v>
      </c>
      <c r="J19" s="16">
        <v>24</v>
      </c>
      <c r="K19" s="17">
        <f t="shared" si="0"/>
        <v>3</v>
      </c>
      <c r="L19" s="16" t="s">
        <v>64</v>
      </c>
      <c r="M19" s="16">
        <f>VLOOKUP(L19,Ccy!A:B,2,0)</f>
        <v>1</v>
      </c>
      <c r="N19" s="19">
        <f t="shared" si="1"/>
        <v>3.3999999999999995</v>
      </c>
      <c r="O19" s="16">
        <f t="shared" si="2"/>
        <v>4</v>
      </c>
      <c r="P19" s="11"/>
      <c r="Q19" s="11"/>
      <c r="R19" s="11"/>
      <c r="S19" s="11"/>
      <c r="T19" s="11"/>
      <c r="U19" s="11"/>
      <c r="V19" s="11"/>
      <c r="W19" s="11"/>
      <c r="X19" s="11"/>
      <c r="Y19" s="11"/>
      <c r="Z19" s="11"/>
      <c r="AA19" s="11"/>
      <c r="AB19" s="11"/>
      <c r="AC19" s="11"/>
      <c r="AD19" s="11"/>
      <c r="AE19" s="11"/>
      <c r="AF19" s="11"/>
      <c r="AG19" s="11"/>
      <c r="AH19" s="11"/>
      <c r="AI19" s="11"/>
      <c r="AJ19" s="11"/>
    </row>
    <row r="20" spans="1:36" s="13" customFormat="1" ht="15" thickBot="1">
      <c r="A20" s="11"/>
      <c r="B20" s="20" t="s">
        <v>129</v>
      </c>
      <c r="C20" s="17">
        <v>3</v>
      </c>
      <c r="D20" s="20" t="s">
        <v>114</v>
      </c>
      <c r="E20" s="20" t="s">
        <v>116</v>
      </c>
      <c r="F20" s="17">
        <v>5</v>
      </c>
      <c r="G20" s="20" t="s">
        <v>33</v>
      </c>
      <c r="H20" s="20" t="str">
        <f>VLOOKUP(G20,Issuer!B:D,2,0)</f>
        <v>Baa1/BBB+/-</v>
      </c>
      <c r="I20" s="20">
        <f>VLOOKUP(G20,Issuer!B:D,3,0)</f>
        <v>4</v>
      </c>
      <c r="J20" s="20">
        <v>12</v>
      </c>
      <c r="K20" s="20">
        <f t="shared" si="0"/>
        <v>2</v>
      </c>
      <c r="L20" s="20" t="s">
        <v>64</v>
      </c>
      <c r="M20" s="20">
        <f>VLOOKUP(L20,Ccy!A:B,2,0)</f>
        <v>1</v>
      </c>
      <c r="N20" s="22">
        <f t="shared" si="1"/>
        <v>3.55</v>
      </c>
      <c r="O20" s="20">
        <f t="shared" si="2"/>
        <v>4</v>
      </c>
      <c r="P20" s="11"/>
      <c r="Q20" s="11"/>
      <c r="R20" s="11"/>
      <c r="S20" s="11"/>
      <c r="T20" s="11"/>
      <c r="U20" s="11"/>
      <c r="V20" s="11"/>
      <c r="W20" s="11"/>
      <c r="X20" s="11"/>
      <c r="Y20" s="11"/>
      <c r="Z20" s="11"/>
      <c r="AA20" s="11"/>
      <c r="AB20" s="11"/>
      <c r="AC20" s="11"/>
      <c r="AD20" s="11"/>
      <c r="AE20" s="11"/>
      <c r="AF20" s="11"/>
      <c r="AG20" s="11"/>
      <c r="AH20" s="11"/>
      <c r="AI20" s="11"/>
      <c r="AJ20" s="11"/>
    </row>
    <row r="21" spans="1:36" s="13" customFormat="1" ht="15" thickBot="1">
      <c r="A21" s="11"/>
      <c r="B21" s="20" t="s">
        <v>129</v>
      </c>
      <c r="C21" s="17">
        <v>3</v>
      </c>
      <c r="D21" s="20" t="s">
        <v>114</v>
      </c>
      <c r="E21" s="20" t="s">
        <v>116</v>
      </c>
      <c r="F21" s="17">
        <v>5</v>
      </c>
      <c r="G21" s="20" t="s">
        <v>33</v>
      </c>
      <c r="H21" s="20" t="str">
        <f>VLOOKUP(G21,Issuer!B:D,2,0)</f>
        <v>Baa1/BBB+/-</v>
      </c>
      <c r="I21" s="20">
        <f>VLOOKUP(G21,Issuer!B:D,3,0)</f>
        <v>4</v>
      </c>
      <c r="J21" s="20">
        <v>24</v>
      </c>
      <c r="K21" s="20">
        <f t="shared" si="0"/>
        <v>3</v>
      </c>
      <c r="L21" s="20" t="s">
        <v>64</v>
      </c>
      <c r="M21" s="20">
        <f>VLOOKUP(L21,Ccy!A:B,2,0)</f>
        <v>1</v>
      </c>
      <c r="N21" s="22">
        <f t="shared" si="1"/>
        <v>3.6499999999999995</v>
      </c>
      <c r="O21" s="20">
        <f t="shared" si="2"/>
        <v>4</v>
      </c>
      <c r="P21" s="11"/>
      <c r="Q21" s="11"/>
      <c r="R21" s="11"/>
      <c r="S21" s="11"/>
      <c r="T21" s="11"/>
      <c r="U21" s="11"/>
      <c r="V21" s="11"/>
      <c r="W21" s="11"/>
      <c r="X21" s="11"/>
      <c r="Y21" s="11"/>
      <c r="Z21" s="11"/>
      <c r="AA21" s="11"/>
      <c r="AB21" s="11"/>
      <c r="AC21" s="11"/>
      <c r="AD21" s="11"/>
      <c r="AE21" s="11"/>
      <c r="AF21" s="11"/>
      <c r="AG21" s="11"/>
      <c r="AH21" s="11"/>
      <c r="AI21" s="11"/>
      <c r="AJ21" s="11"/>
    </row>
    <row r="22" spans="1:36" s="13" customFormat="1" ht="15" thickBot="1">
      <c r="A22" s="11"/>
      <c r="B22" s="20" t="s">
        <v>129</v>
      </c>
      <c r="C22" s="17">
        <v>3</v>
      </c>
      <c r="D22" s="20" t="s">
        <v>117</v>
      </c>
      <c r="E22" s="20" t="s">
        <v>118</v>
      </c>
      <c r="F22" s="17">
        <v>5</v>
      </c>
      <c r="G22" s="20" t="s">
        <v>33</v>
      </c>
      <c r="H22" s="20" t="str">
        <f>VLOOKUP(G22,Issuer!B:D,2,0)</f>
        <v>Baa1/BBB+/-</v>
      </c>
      <c r="I22" s="20">
        <f>VLOOKUP(G22,Issuer!B:D,3,0)</f>
        <v>4</v>
      </c>
      <c r="J22" s="20">
        <v>12</v>
      </c>
      <c r="K22" s="20">
        <f t="shared" si="0"/>
        <v>2</v>
      </c>
      <c r="L22" s="20" t="s">
        <v>64</v>
      </c>
      <c r="M22" s="20">
        <f>VLOOKUP(L22,Ccy!A:B,2,0)</f>
        <v>1</v>
      </c>
      <c r="N22" s="22">
        <f t="shared" si="1"/>
        <v>3.55</v>
      </c>
      <c r="O22" s="20">
        <f t="shared" si="2"/>
        <v>4</v>
      </c>
      <c r="P22" s="11"/>
      <c r="Q22" s="11"/>
      <c r="R22" s="11"/>
      <c r="S22" s="11"/>
      <c r="T22" s="11"/>
      <c r="U22" s="11"/>
      <c r="V22" s="11"/>
      <c r="W22" s="11"/>
      <c r="X22" s="11"/>
      <c r="Y22" s="11"/>
      <c r="Z22" s="11"/>
      <c r="AA22" s="11"/>
      <c r="AB22" s="11"/>
      <c r="AC22" s="11"/>
      <c r="AD22" s="11"/>
      <c r="AE22" s="11"/>
      <c r="AF22" s="11"/>
      <c r="AG22" s="11"/>
      <c r="AH22" s="11"/>
      <c r="AI22" s="11"/>
      <c r="AJ22" s="11"/>
    </row>
    <row r="23" spans="1:36" s="13" customFormat="1" ht="15" thickBot="1">
      <c r="A23" s="11"/>
      <c r="B23" s="20" t="s">
        <v>129</v>
      </c>
      <c r="C23" s="17">
        <v>3</v>
      </c>
      <c r="D23" s="20" t="s">
        <v>117</v>
      </c>
      <c r="E23" s="20" t="s">
        <v>118</v>
      </c>
      <c r="F23" s="17">
        <v>5</v>
      </c>
      <c r="G23" s="20" t="s">
        <v>33</v>
      </c>
      <c r="H23" s="20" t="str">
        <f>VLOOKUP(G23,Issuer!B:D,2,0)</f>
        <v>Baa1/BBB+/-</v>
      </c>
      <c r="I23" s="20">
        <f>VLOOKUP(G23,Issuer!B:D,3,0)</f>
        <v>4</v>
      </c>
      <c r="J23" s="20">
        <v>24</v>
      </c>
      <c r="K23" s="20">
        <f t="shared" si="0"/>
        <v>3</v>
      </c>
      <c r="L23" s="20" t="s">
        <v>64</v>
      </c>
      <c r="M23" s="20">
        <f>VLOOKUP(L23,Ccy!A:B,2,0)</f>
        <v>1</v>
      </c>
      <c r="N23" s="22">
        <f t="shared" si="1"/>
        <v>3.6499999999999995</v>
      </c>
      <c r="O23" s="20">
        <f t="shared" si="2"/>
        <v>4</v>
      </c>
      <c r="P23" s="11"/>
      <c r="Q23" s="11"/>
      <c r="R23" s="11"/>
      <c r="S23" s="11"/>
      <c r="T23" s="11"/>
      <c r="U23" s="11"/>
      <c r="V23" s="11"/>
      <c r="W23" s="11"/>
      <c r="X23" s="11"/>
      <c r="Y23" s="11"/>
      <c r="Z23" s="11"/>
      <c r="AA23" s="11"/>
      <c r="AB23" s="11"/>
      <c r="AC23" s="11"/>
      <c r="AD23" s="11"/>
      <c r="AE23" s="11"/>
      <c r="AF23" s="11"/>
      <c r="AG23" s="11"/>
      <c r="AH23" s="11"/>
      <c r="AI23" s="11"/>
      <c r="AJ23" s="11"/>
    </row>
    <row r="24" spans="1:36" s="13" customFormat="1" ht="15" thickBot="1">
      <c r="A24" s="11"/>
      <c r="B24" s="16" t="s">
        <v>129</v>
      </c>
      <c r="C24" s="17">
        <v>3</v>
      </c>
      <c r="D24" s="16" t="s">
        <v>119</v>
      </c>
      <c r="E24" s="16" t="s">
        <v>120</v>
      </c>
      <c r="F24" s="17">
        <v>5</v>
      </c>
      <c r="G24" s="16" t="s">
        <v>44</v>
      </c>
      <c r="H24" s="16" t="str">
        <f>VLOOKUP(G24,Issuer!B:D,2,0)</f>
        <v>A2  / A-/ A</v>
      </c>
      <c r="I24" s="17">
        <f>VLOOKUP(G24,Issuer!B:D,3,0)</f>
        <v>3</v>
      </c>
      <c r="J24" s="16">
        <v>12</v>
      </c>
      <c r="K24" s="17">
        <f t="shared" si="0"/>
        <v>2</v>
      </c>
      <c r="L24" s="16" t="s">
        <v>64</v>
      </c>
      <c r="M24" s="16">
        <f>VLOOKUP(L24,Ccy!A:B,2,0)</f>
        <v>1</v>
      </c>
      <c r="N24" s="19">
        <f t="shared" si="1"/>
        <v>3.3</v>
      </c>
      <c r="O24" s="16">
        <f t="shared" si="2"/>
        <v>4</v>
      </c>
      <c r="P24" s="11"/>
      <c r="Q24" s="11"/>
      <c r="R24" s="11"/>
      <c r="S24" s="11"/>
      <c r="T24" s="11"/>
      <c r="U24" s="11"/>
      <c r="V24" s="11"/>
      <c r="W24" s="11"/>
      <c r="X24" s="11"/>
      <c r="Y24" s="11"/>
      <c r="Z24" s="11"/>
      <c r="AA24" s="11"/>
      <c r="AB24" s="11"/>
      <c r="AC24" s="11"/>
      <c r="AD24" s="11"/>
      <c r="AE24" s="11"/>
      <c r="AF24" s="11"/>
      <c r="AG24" s="11"/>
      <c r="AH24" s="11"/>
      <c r="AI24" s="11"/>
      <c r="AJ24" s="11"/>
    </row>
    <row r="25" spans="1:36" s="13" customFormat="1" ht="15" thickBot="1">
      <c r="A25" s="11"/>
      <c r="B25" s="16" t="s">
        <v>129</v>
      </c>
      <c r="C25" s="17">
        <v>3</v>
      </c>
      <c r="D25" s="16" t="s">
        <v>119</v>
      </c>
      <c r="E25" s="16" t="s">
        <v>120</v>
      </c>
      <c r="F25" s="17">
        <v>5</v>
      </c>
      <c r="G25" s="16" t="s">
        <v>44</v>
      </c>
      <c r="H25" s="16" t="str">
        <f>VLOOKUP(G25,Issuer!B:D,2,0)</f>
        <v>A2  / A-/ A</v>
      </c>
      <c r="I25" s="17">
        <f>VLOOKUP(G25,Issuer!B:D,3,0)</f>
        <v>3</v>
      </c>
      <c r="J25" s="16">
        <v>24</v>
      </c>
      <c r="K25" s="17">
        <f t="shared" si="0"/>
        <v>3</v>
      </c>
      <c r="L25" s="16" t="s">
        <v>64</v>
      </c>
      <c r="M25" s="16">
        <f>VLOOKUP(L25,Ccy!A:B,2,0)</f>
        <v>1</v>
      </c>
      <c r="N25" s="19">
        <f t="shared" si="1"/>
        <v>3.3999999999999995</v>
      </c>
      <c r="O25" s="16">
        <f t="shared" si="2"/>
        <v>4</v>
      </c>
      <c r="P25" s="11"/>
      <c r="Q25" s="11"/>
      <c r="R25" s="11"/>
      <c r="S25" s="11"/>
      <c r="T25" s="11"/>
      <c r="U25" s="11"/>
      <c r="V25" s="11"/>
      <c r="W25" s="11"/>
      <c r="X25" s="11"/>
      <c r="Y25" s="11"/>
      <c r="Z25" s="11"/>
      <c r="AA25" s="11"/>
      <c r="AB25" s="11"/>
      <c r="AC25" s="11"/>
      <c r="AD25" s="11"/>
      <c r="AE25" s="11"/>
      <c r="AF25" s="11"/>
      <c r="AG25" s="11"/>
      <c r="AH25" s="11"/>
      <c r="AI25" s="11"/>
      <c r="AJ25" s="11"/>
    </row>
    <row r="26" spans="1:36" s="13" customFormat="1" ht="15" thickBot="1">
      <c r="A26" s="11"/>
      <c r="B26" s="20" t="s">
        <v>129</v>
      </c>
      <c r="C26" s="17">
        <v>3</v>
      </c>
      <c r="D26" s="20" t="s">
        <v>121</v>
      </c>
      <c r="E26" s="20" t="s">
        <v>122</v>
      </c>
      <c r="F26" s="17">
        <v>5</v>
      </c>
      <c r="G26" s="20" t="s">
        <v>33</v>
      </c>
      <c r="H26" s="20" t="str">
        <f>VLOOKUP(G26,Issuer!B:D,2,0)</f>
        <v>Baa1/BBB+/-</v>
      </c>
      <c r="I26" s="20">
        <f>VLOOKUP(G26,Issuer!B:D,3,0)</f>
        <v>4</v>
      </c>
      <c r="J26" s="20">
        <v>12</v>
      </c>
      <c r="K26" s="20">
        <f t="shared" si="0"/>
        <v>2</v>
      </c>
      <c r="L26" s="20" t="s">
        <v>64</v>
      </c>
      <c r="M26" s="20">
        <f>VLOOKUP(L26,Ccy!A:B,2,0)</f>
        <v>1</v>
      </c>
      <c r="N26" s="22">
        <f t="shared" si="1"/>
        <v>3.55</v>
      </c>
      <c r="O26" s="20">
        <f t="shared" si="2"/>
        <v>4</v>
      </c>
      <c r="P26" s="11"/>
      <c r="Q26" s="11"/>
      <c r="R26" s="11"/>
      <c r="S26" s="11"/>
      <c r="T26" s="11"/>
      <c r="U26" s="11"/>
      <c r="V26" s="11"/>
      <c r="W26" s="11"/>
      <c r="X26" s="11"/>
      <c r="Y26" s="11"/>
      <c r="Z26" s="11"/>
      <c r="AA26" s="11"/>
      <c r="AB26" s="11"/>
      <c r="AC26" s="11"/>
      <c r="AD26" s="11"/>
      <c r="AE26" s="11"/>
      <c r="AF26" s="11"/>
      <c r="AG26" s="11"/>
      <c r="AH26" s="11"/>
      <c r="AI26" s="11"/>
      <c r="AJ26" s="11"/>
    </row>
    <row r="27" spans="1:36" s="13" customFormat="1" ht="15" thickBot="1">
      <c r="A27" s="11"/>
      <c r="B27" s="20" t="s">
        <v>129</v>
      </c>
      <c r="C27" s="17">
        <v>3</v>
      </c>
      <c r="D27" s="20" t="s">
        <v>121</v>
      </c>
      <c r="E27" s="20" t="s">
        <v>122</v>
      </c>
      <c r="F27" s="17">
        <v>5</v>
      </c>
      <c r="G27" s="20" t="s">
        <v>33</v>
      </c>
      <c r="H27" s="20" t="str">
        <f>VLOOKUP(G27,Issuer!B:D,2,0)</f>
        <v>Baa1/BBB+/-</v>
      </c>
      <c r="I27" s="20">
        <f>VLOOKUP(G27,Issuer!B:D,3,0)</f>
        <v>4</v>
      </c>
      <c r="J27" s="20">
        <v>24</v>
      </c>
      <c r="K27" s="20">
        <f t="shared" si="0"/>
        <v>3</v>
      </c>
      <c r="L27" s="20" t="s">
        <v>64</v>
      </c>
      <c r="M27" s="20">
        <f>VLOOKUP(L27,Ccy!A:B,2,0)</f>
        <v>1</v>
      </c>
      <c r="N27" s="22">
        <f t="shared" si="1"/>
        <v>3.6499999999999995</v>
      </c>
      <c r="O27" s="20">
        <f t="shared" si="2"/>
        <v>4</v>
      </c>
      <c r="P27" s="11"/>
      <c r="Q27" s="11"/>
      <c r="R27" s="11"/>
      <c r="S27" s="11"/>
      <c r="T27" s="11"/>
      <c r="U27" s="11"/>
      <c r="V27" s="11"/>
      <c r="W27" s="11"/>
      <c r="X27" s="11"/>
      <c r="Y27" s="11"/>
      <c r="Z27" s="11"/>
      <c r="AA27" s="11"/>
      <c r="AB27" s="11"/>
      <c r="AC27" s="11"/>
      <c r="AD27" s="11"/>
      <c r="AE27" s="11"/>
      <c r="AF27" s="11"/>
      <c r="AG27" s="11"/>
      <c r="AH27" s="11"/>
      <c r="AI27" s="11"/>
      <c r="AJ27" s="11"/>
    </row>
    <row r="28" spans="1:36" s="13" customFormat="1" ht="15" thickBot="1">
      <c r="A28" s="11"/>
      <c r="B28" s="27" t="s">
        <v>129</v>
      </c>
      <c r="C28" s="17">
        <v>3</v>
      </c>
      <c r="D28" s="27" t="s">
        <v>11</v>
      </c>
      <c r="E28" s="27" t="s">
        <v>82</v>
      </c>
      <c r="F28" s="17">
        <v>5</v>
      </c>
      <c r="G28" s="27" t="s">
        <v>33</v>
      </c>
      <c r="H28" s="27" t="str">
        <f>VLOOKUP(G28,Issuer!B:D,2,0)</f>
        <v>Baa1/BBB+/-</v>
      </c>
      <c r="I28" s="27">
        <f>VLOOKUP(G28,Issuer!B:D,3,0)</f>
        <v>4</v>
      </c>
      <c r="J28" s="27">
        <v>12</v>
      </c>
      <c r="K28" s="27">
        <f>IF(AND(J28&gt;=0,J28&lt;=12),2,IF(AND(J28&gt;12,J28&lt;=60),3,IF(AND(J28&gt;60,J28&lt;=120),4,IF(AND(J28&gt;120,J28&lt;99999),5,""))))</f>
        <v>2</v>
      </c>
      <c r="L28" s="27" t="s">
        <v>65</v>
      </c>
      <c r="M28" s="27">
        <f>VLOOKUP(L28,Ccy!A:B,2,0)</f>
        <v>1</v>
      </c>
      <c r="N28" s="28">
        <f t="shared" si="1"/>
        <v>3.55</v>
      </c>
      <c r="O28" s="27">
        <f t="shared" si="2"/>
        <v>4</v>
      </c>
      <c r="P28" s="11"/>
      <c r="Q28" s="11"/>
      <c r="R28" s="11"/>
      <c r="S28" s="11"/>
      <c r="T28" s="11"/>
      <c r="U28" s="11"/>
      <c r="V28" s="11"/>
      <c r="W28" s="11"/>
      <c r="X28" s="11"/>
      <c r="Y28" s="11"/>
      <c r="Z28" s="11"/>
      <c r="AA28" s="11"/>
      <c r="AB28" s="11"/>
      <c r="AC28" s="11"/>
      <c r="AD28" s="11"/>
      <c r="AE28" s="11"/>
      <c r="AF28" s="11"/>
      <c r="AG28" s="11"/>
      <c r="AH28" s="11"/>
      <c r="AI28" s="11"/>
      <c r="AJ28" s="11"/>
    </row>
    <row r="29" spans="1:36" s="13" customFormat="1" ht="15" thickBot="1">
      <c r="A29" s="11"/>
      <c r="B29" s="27" t="s">
        <v>129</v>
      </c>
      <c r="C29" s="17">
        <v>3</v>
      </c>
      <c r="D29" s="27" t="s">
        <v>11</v>
      </c>
      <c r="E29" s="27" t="s">
        <v>82</v>
      </c>
      <c r="F29" s="17">
        <v>5</v>
      </c>
      <c r="G29" s="27" t="s">
        <v>33</v>
      </c>
      <c r="H29" s="27" t="str">
        <f>VLOOKUP(G29,Issuer!B:D,2,0)</f>
        <v>Baa1/BBB+/-</v>
      </c>
      <c r="I29" s="27">
        <f>VLOOKUP(G29,Issuer!B:D,3,0)</f>
        <v>4</v>
      </c>
      <c r="J29" s="27">
        <v>24</v>
      </c>
      <c r="K29" s="27">
        <f>IF(AND(J29&gt;=0,J29&lt;=12),2,IF(AND(J29&gt;12,J29&lt;=60),3,IF(AND(J29&gt;60,J29&lt;=120),4,IF(AND(J29&gt;120,J29&lt;99999),5,""))))</f>
        <v>3</v>
      </c>
      <c r="L29" s="27" t="s">
        <v>65</v>
      </c>
      <c r="M29" s="27">
        <f>VLOOKUP(L29,Ccy!A:B,2,0)</f>
        <v>1</v>
      </c>
      <c r="N29" s="28">
        <f t="shared" si="1"/>
        <v>3.6499999999999995</v>
      </c>
      <c r="O29" s="27">
        <f t="shared" si="2"/>
        <v>4</v>
      </c>
      <c r="P29" s="11"/>
      <c r="Q29" s="11"/>
      <c r="R29" s="11"/>
      <c r="S29" s="11"/>
      <c r="T29" s="11"/>
      <c r="U29" s="11"/>
      <c r="V29" s="11"/>
      <c r="W29" s="11"/>
      <c r="X29" s="11"/>
      <c r="Y29" s="11"/>
      <c r="Z29" s="11"/>
      <c r="AA29" s="11"/>
      <c r="AB29" s="11"/>
      <c r="AC29" s="11"/>
      <c r="AD29" s="11"/>
      <c r="AE29" s="11"/>
      <c r="AF29" s="11"/>
      <c r="AG29" s="11"/>
      <c r="AH29" s="11"/>
      <c r="AI29" s="11"/>
      <c r="AJ29" s="11"/>
    </row>
    <row r="30" spans="1:36" s="13" customFormat="1" ht="15" thickBot="1">
      <c r="A30" s="11"/>
      <c r="B30" s="27" t="s">
        <v>129</v>
      </c>
      <c r="C30" s="17">
        <v>3</v>
      </c>
      <c r="D30" s="27" t="s">
        <v>113</v>
      </c>
      <c r="E30" s="27" t="s">
        <v>115</v>
      </c>
      <c r="F30" s="17">
        <v>5</v>
      </c>
      <c r="G30" s="27" t="s">
        <v>33</v>
      </c>
      <c r="H30" s="27" t="str">
        <f>VLOOKUP(G30,Issuer!B:D,2,0)</f>
        <v>Baa1/BBB+/-</v>
      </c>
      <c r="I30" s="27">
        <f>VLOOKUP(G30,Issuer!B:D,3,0)</f>
        <v>4</v>
      </c>
      <c r="J30" s="27">
        <v>12</v>
      </c>
      <c r="K30" s="27">
        <f>IF(AND(J30&gt;=0,J30&lt;=12),2,IF(AND(J30&gt;12,J30&lt;=60),3,IF(AND(J30&gt;60,J30&lt;=120),4,IF(AND(J30&gt;120,J30&lt;99999),5,""))))</f>
        <v>2</v>
      </c>
      <c r="L30" s="27" t="s">
        <v>64</v>
      </c>
      <c r="M30" s="27">
        <f>VLOOKUP(L30,Ccy!A:B,2,0)</f>
        <v>1</v>
      </c>
      <c r="N30" s="28">
        <f t="shared" si="1"/>
        <v>3.55</v>
      </c>
      <c r="O30" s="27">
        <f t="shared" si="2"/>
        <v>4</v>
      </c>
      <c r="P30" s="11"/>
      <c r="Q30" s="11"/>
      <c r="R30" s="11"/>
      <c r="S30" s="11"/>
      <c r="T30" s="11"/>
      <c r="U30" s="11"/>
      <c r="V30" s="11"/>
      <c r="W30" s="11"/>
      <c r="X30" s="11"/>
      <c r="Y30" s="11"/>
      <c r="Z30" s="11"/>
      <c r="AA30" s="11"/>
      <c r="AB30" s="11"/>
      <c r="AC30" s="11"/>
      <c r="AD30" s="11"/>
      <c r="AE30" s="11"/>
      <c r="AF30" s="11"/>
      <c r="AG30" s="11"/>
      <c r="AH30" s="11"/>
      <c r="AI30" s="11"/>
      <c r="AJ30" s="11"/>
    </row>
    <row r="31" spans="1:36" s="13" customFormat="1" ht="15" thickBot="1">
      <c r="A31" s="11"/>
      <c r="B31" s="27" t="s">
        <v>129</v>
      </c>
      <c r="C31" s="17">
        <v>3</v>
      </c>
      <c r="D31" s="27" t="s">
        <v>113</v>
      </c>
      <c r="E31" s="27" t="s">
        <v>115</v>
      </c>
      <c r="F31" s="17">
        <v>5</v>
      </c>
      <c r="G31" s="27" t="s">
        <v>33</v>
      </c>
      <c r="H31" s="27" t="str">
        <f>VLOOKUP(G31,Issuer!B:D,2,0)</f>
        <v>Baa1/BBB+/-</v>
      </c>
      <c r="I31" s="27">
        <f>VLOOKUP(G31,Issuer!B:D,3,0)</f>
        <v>4</v>
      </c>
      <c r="J31" s="27">
        <v>24</v>
      </c>
      <c r="K31" s="27">
        <f>IF(AND(J31&gt;=0,J31&lt;=12),2,IF(AND(J31&gt;12,J31&lt;=60),3,IF(AND(J31&gt;60,J31&lt;=120),4,IF(AND(J31&gt;120,J31&lt;99999),5,""))))</f>
        <v>3</v>
      </c>
      <c r="L31" s="27" t="s">
        <v>64</v>
      </c>
      <c r="M31" s="27">
        <f>VLOOKUP(L31,Ccy!A:B,2,0)</f>
        <v>1</v>
      </c>
      <c r="N31" s="28">
        <f t="shared" si="1"/>
        <v>3.6499999999999995</v>
      </c>
      <c r="O31" s="27">
        <f t="shared" si="2"/>
        <v>4</v>
      </c>
      <c r="P31" s="11"/>
      <c r="Q31" s="11"/>
      <c r="R31" s="11"/>
      <c r="S31" s="11"/>
      <c r="T31" s="11"/>
      <c r="U31" s="11"/>
      <c r="V31" s="11"/>
      <c r="W31" s="11"/>
      <c r="X31" s="11"/>
      <c r="Y31" s="11"/>
      <c r="Z31" s="11"/>
      <c r="AA31" s="11"/>
      <c r="AB31" s="11"/>
      <c r="AC31" s="11"/>
      <c r="AD31" s="11"/>
      <c r="AE31" s="11"/>
      <c r="AF31" s="11"/>
      <c r="AG31" s="11"/>
      <c r="AH31" s="11"/>
      <c r="AI31" s="11"/>
      <c r="AJ31" s="11"/>
    </row>
    <row r="32" spans="1:36" s="13" customFormat="1" ht="15" thickBot="1">
      <c r="A32" s="11"/>
      <c r="B32" s="27" t="s">
        <v>129</v>
      </c>
      <c r="C32" s="17">
        <v>3</v>
      </c>
      <c r="D32" s="27" t="s">
        <v>121</v>
      </c>
      <c r="E32" s="27" t="s">
        <v>122</v>
      </c>
      <c r="F32" s="17">
        <v>5</v>
      </c>
      <c r="G32" s="27" t="s">
        <v>33</v>
      </c>
      <c r="H32" s="27" t="str">
        <f>VLOOKUP(G32,Issuer!B:D,2,0)</f>
        <v>Baa1/BBB+/-</v>
      </c>
      <c r="I32" s="27">
        <f>VLOOKUP(G32,Issuer!B:D,3,0)</f>
        <v>4</v>
      </c>
      <c r="J32" s="27">
        <v>12</v>
      </c>
      <c r="K32" s="27">
        <f t="shared" si="0"/>
        <v>2</v>
      </c>
      <c r="L32" s="27" t="s">
        <v>64</v>
      </c>
      <c r="M32" s="27">
        <f>VLOOKUP(L32,Ccy!A:B,2,0)</f>
        <v>1</v>
      </c>
      <c r="N32" s="28">
        <f t="shared" si="1"/>
        <v>3.55</v>
      </c>
      <c r="O32" s="27">
        <f t="shared" si="2"/>
        <v>4</v>
      </c>
      <c r="P32" s="11"/>
      <c r="Q32" s="11"/>
      <c r="R32" s="11"/>
      <c r="S32" s="11"/>
      <c r="T32" s="11"/>
      <c r="U32" s="11"/>
      <c r="V32" s="11"/>
      <c r="W32" s="11"/>
      <c r="X32" s="11"/>
      <c r="Y32" s="11"/>
      <c r="Z32" s="11"/>
      <c r="AA32" s="11"/>
      <c r="AB32" s="11"/>
      <c r="AC32" s="11"/>
      <c r="AD32" s="11"/>
      <c r="AE32" s="11"/>
      <c r="AF32" s="11"/>
      <c r="AG32" s="11"/>
      <c r="AH32" s="11"/>
      <c r="AI32" s="11"/>
      <c r="AJ32" s="11"/>
    </row>
    <row r="33" spans="1:36" s="13" customFormat="1" ht="15" thickBot="1">
      <c r="A33" s="11"/>
      <c r="B33" s="27" t="s">
        <v>129</v>
      </c>
      <c r="C33" s="17">
        <v>3</v>
      </c>
      <c r="D33" s="27" t="s">
        <v>121</v>
      </c>
      <c r="E33" s="27" t="s">
        <v>122</v>
      </c>
      <c r="F33" s="17">
        <v>5</v>
      </c>
      <c r="G33" s="27" t="s">
        <v>33</v>
      </c>
      <c r="H33" s="27" t="str">
        <f>VLOOKUP(G33,Issuer!B:D,2,0)</f>
        <v>Baa1/BBB+/-</v>
      </c>
      <c r="I33" s="27">
        <f>VLOOKUP(G33,Issuer!B:D,3,0)</f>
        <v>4</v>
      </c>
      <c r="J33" s="27">
        <v>24</v>
      </c>
      <c r="K33" s="27">
        <f t="shared" si="0"/>
        <v>3</v>
      </c>
      <c r="L33" s="27" t="s">
        <v>64</v>
      </c>
      <c r="M33" s="27">
        <f>VLOOKUP(L33,Ccy!A:B,2,0)</f>
        <v>1</v>
      </c>
      <c r="N33" s="28">
        <f t="shared" si="1"/>
        <v>3.6499999999999995</v>
      </c>
      <c r="O33" s="27">
        <f t="shared" si="2"/>
        <v>4</v>
      </c>
      <c r="P33" s="11"/>
      <c r="Q33" s="11"/>
      <c r="R33" s="11"/>
      <c r="S33" s="11"/>
      <c r="T33" s="11"/>
      <c r="U33" s="11"/>
      <c r="V33" s="11"/>
      <c r="W33" s="11"/>
      <c r="X33" s="11"/>
      <c r="Y33" s="11"/>
      <c r="Z33" s="11"/>
      <c r="AA33" s="11"/>
      <c r="AB33" s="11"/>
      <c r="AC33" s="11"/>
      <c r="AD33" s="11"/>
      <c r="AE33" s="11"/>
      <c r="AF33" s="11"/>
      <c r="AG33" s="11"/>
      <c r="AH33" s="11"/>
      <c r="AI33" s="11"/>
      <c r="AJ33" s="11"/>
    </row>
    <row r="34" spans="1:36">
      <c r="B34" s="23"/>
      <c r="C34" s="23"/>
      <c r="D34" s="23"/>
      <c r="E34" s="23"/>
      <c r="F34" s="23"/>
      <c r="G34" s="23"/>
      <c r="H34" s="23"/>
      <c r="I34" s="23"/>
      <c r="J34" s="24"/>
      <c r="K34" s="23"/>
      <c r="L34" s="23"/>
      <c r="M34" s="23"/>
      <c r="N34" s="23"/>
      <c r="O34" s="23"/>
    </row>
    <row r="35" spans="1:36">
      <c r="B35" s="25" t="s">
        <v>156</v>
      </c>
      <c r="C35" s="23"/>
      <c r="D35" s="23"/>
      <c r="E35" s="23"/>
      <c r="F35" s="23"/>
      <c r="G35" s="23"/>
      <c r="H35" s="23"/>
      <c r="I35" s="23"/>
      <c r="J35" s="26"/>
      <c r="K35" s="26"/>
    </row>
    <row r="36" spans="1:36">
      <c r="B36" s="25" t="s">
        <v>155</v>
      </c>
      <c r="C36" s="25"/>
    </row>
  </sheetData>
  <sheetProtection algorithmName="SHA-512" hashValue="CMyW/tW0MGWn9LKHRrAuEbLk/MEuibJJ9ddRB+XkYQ5jcaIgRgVPf4v8AJojLb02nHCzRDEWIvcsm+5t7DkWIg==" saltValue="hnR+qV3IZcOGoWTrLb7fmQ==" spinCount="100000" sheet="1" objects="1" scenarios="1"/>
  <phoneticPr fontId="12" type="noConversion"/>
  <hyperlinks>
    <hyperlink ref="L3" location="Disclaimer免责声明!A1" display="Disclaimer免责声明" xr:uid="{A334B44B-F770-4B38-8677-241DB28ED482}"/>
  </hyperlinks>
  <pageMargins left="0.7" right="0.7" top="0.75" bottom="0.75" header="0.3" footer="0.3"/>
  <pageSetup paperSize="9" scale="57"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31E61-0D19-404F-AE76-CF1BFD20F775}">
  <dimension ref="A1:AQ167"/>
  <sheetViews>
    <sheetView zoomScale="85" zoomScaleNormal="85" workbookViewId="0">
      <selection activeCell="H14" sqref="H14"/>
    </sheetView>
  </sheetViews>
  <sheetFormatPr defaultColWidth="9.140625" defaultRowHeight="14.25"/>
  <cols>
    <col min="1" max="1" width="5.42578125" style="11" customWidth="1"/>
    <col min="2" max="2" width="15.42578125" style="13" customWidth="1"/>
    <col min="3" max="3" width="2.28515625" style="13" hidden="1" customWidth="1"/>
    <col min="4" max="4" width="14.7109375" style="13" customWidth="1"/>
    <col min="5" max="5" width="33" style="13" customWidth="1"/>
    <col min="6" max="6" width="2.28515625" style="13" hidden="1" customWidth="1"/>
    <col min="7" max="7" width="20.5703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0.25">
      <c r="B2" s="11"/>
      <c r="C2" s="11"/>
      <c r="D2" s="11"/>
      <c r="E2" s="12" t="s">
        <v>162</v>
      </c>
      <c r="F2" s="11"/>
      <c r="G2" s="11"/>
      <c r="H2" s="11"/>
      <c r="I2" s="11"/>
      <c r="J2" s="11"/>
      <c r="K2" s="11"/>
      <c r="L2" s="11"/>
      <c r="M2" s="11"/>
      <c r="N2" s="11"/>
      <c r="O2" s="11"/>
    </row>
    <row r="3" spans="2:15" ht="20.25">
      <c r="B3" s="11"/>
      <c r="C3" s="11"/>
      <c r="D3" s="11"/>
      <c r="E3" s="12" t="s">
        <v>157</v>
      </c>
      <c r="F3" s="11"/>
      <c r="G3" s="11"/>
      <c r="H3" s="11"/>
      <c r="I3" s="11"/>
      <c r="J3" s="11"/>
      <c r="K3" s="11"/>
      <c r="L3" s="10" t="s">
        <v>140</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ht="15" thickBot="1">
      <c r="B6" s="16" t="s">
        <v>154</v>
      </c>
      <c r="C6" s="17">
        <v>5</v>
      </c>
      <c r="D6" s="16" t="s">
        <v>11</v>
      </c>
      <c r="E6" s="16" t="s">
        <v>82</v>
      </c>
      <c r="F6" s="17">
        <v>5</v>
      </c>
      <c r="G6" s="16" t="s">
        <v>44</v>
      </c>
      <c r="H6" s="16" t="str">
        <f>VLOOKUP(G6,Issuer!B:D,2,0)</f>
        <v>A2  / A-/ A</v>
      </c>
      <c r="I6" s="17">
        <f>VLOOKUP(G6,Issuer!B:D,3,0)</f>
        <v>3</v>
      </c>
      <c r="J6" s="16">
        <v>12</v>
      </c>
      <c r="K6" s="17">
        <f t="shared" ref="K6:K27" si="0">IF(AND(J6&gt;=0,J6&lt;=12),2,IF(AND(J6&gt;12,J6&lt;=60),3,IF(AND(J6&gt;60,J6&lt;=120),4,IF(AND(J6&gt;120,J6&lt;99999),5,""))))</f>
        <v>2</v>
      </c>
      <c r="L6" s="16" t="s">
        <v>65</v>
      </c>
      <c r="M6" s="16">
        <f>VLOOKUP(L6,Ccy!A:B,2,0)</f>
        <v>1</v>
      </c>
      <c r="N6" s="19">
        <f t="shared" ref="N6:N27" si="1">C6*0.35+F6*0.25+I6*0.25+K6*0.1+M6*0.05</f>
        <v>4</v>
      </c>
      <c r="O6" s="16">
        <v>5</v>
      </c>
    </row>
    <row r="7" spans="2:15" ht="15" thickBot="1">
      <c r="B7" s="16" t="s">
        <v>154</v>
      </c>
      <c r="C7" s="17">
        <v>5</v>
      </c>
      <c r="D7" s="16" t="s">
        <v>11</v>
      </c>
      <c r="E7" s="16" t="s">
        <v>82</v>
      </c>
      <c r="F7" s="17">
        <v>5</v>
      </c>
      <c r="G7" s="16" t="s">
        <v>44</v>
      </c>
      <c r="H7" s="16" t="str">
        <f>VLOOKUP(G7,Issuer!B:D,2,0)</f>
        <v>A2  / A-/ A</v>
      </c>
      <c r="I7" s="17">
        <f>VLOOKUP(G7,Issuer!B:D,3,0)</f>
        <v>3</v>
      </c>
      <c r="J7" s="16">
        <v>24</v>
      </c>
      <c r="K7" s="17">
        <f t="shared" si="0"/>
        <v>3</v>
      </c>
      <c r="L7" s="16" t="s">
        <v>65</v>
      </c>
      <c r="M7" s="16">
        <f>VLOOKUP(L7,Ccy!A:B,2,0)</f>
        <v>1</v>
      </c>
      <c r="N7" s="19">
        <f t="shared" si="1"/>
        <v>4.0999999999999996</v>
      </c>
      <c r="O7" s="16">
        <v>5</v>
      </c>
    </row>
    <row r="8" spans="2:15" ht="15" thickBot="1">
      <c r="B8" s="20" t="s">
        <v>154</v>
      </c>
      <c r="C8" s="17">
        <v>5</v>
      </c>
      <c r="D8" s="20" t="s">
        <v>11</v>
      </c>
      <c r="E8" s="20" t="s">
        <v>82</v>
      </c>
      <c r="F8" s="17">
        <v>5</v>
      </c>
      <c r="G8" s="20" t="s">
        <v>33</v>
      </c>
      <c r="H8" s="20" t="str">
        <f>VLOOKUP(G8,Issuer!B:D,2,0)</f>
        <v>Baa1/BBB+/-</v>
      </c>
      <c r="I8" s="20">
        <f>VLOOKUP(G8,Issuer!B:D,3,0)</f>
        <v>4</v>
      </c>
      <c r="J8" s="20">
        <v>12</v>
      </c>
      <c r="K8" s="20">
        <f t="shared" si="0"/>
        <v>2</v>
      </c>
      <c r="L8" s="20" t="s">
        <v>65</v>
      </c>
      <c r="M8" s="20">
        <f>VLOOKUP(L8,Ccy!A:B,2,0)</f>
        <v>1</v>
      </c>
      <c r="N8" s="22">
        <f t="shared" si="1"/>
        <v>4.25</v>
      </c>
      <c r="O8" s="20">
        <v>5</v>
      </c>
    </row>
    <row r="9" spans="2:15" ht="15" thickBot="1">
      <c r="B9" s="20" t="s">
        <v>154</v>
      </c>
      <c r="C9" s="17">
        <v>5</v>
      </c>
      <c r="D9" s="20" t="s">
        <v>11</v>
      </c>
      <c r="E9" s="20" t="s">
        <v>82</v>
      </c>
      <c r="F9" s="17">
        <v>5</v>
      </c>
      <c r="G9" s="20" t="s">
        <v>33</v>
      </c>
      <c r="H9" s="20" t="str">
        <f>VLOOKUP(G9,Issuer!B:D,2,0)</f>
        <v>Baa1/BBB+/-</v>
      </c>
      <c r="I9" s="20">
        <f>VLOOKUP(G9,Issuer!B:D,3,0)</f>
        <v>4</v>
      </c>
      <c r="J9" s="20">
        <v>24</v>
      </c>
      <c r="K9" s="20">
        <f t="shared" si="0"/>
        <v>3</v>
      </c>
      <c r="L9" s="20" t="s">
        <v>65</v>
      </c>
      <c r="M9" s="20">
        <f>VLOOKUP(L9,Ccy!A:B,2,0)</f>
        <v>1</v>
      </c>
      <c r="N9" s="22">
        <f t="shared" si="1"/>
        <v>4.3499999999999996</v>
      </c>
      <c r="O9" s="20">
        <v>5</v>
      </c>
    </row>
    <row r="10" spans="2:15" ht="15" thickBot="1">
      <c r="B10" s="16" t="s">
        <v>154</v>
      </c>
      <c r="C10" s="17">
        <v>5</v>
      </c>
      <c r="D10" s="16" t="s">
        <v>121</v>
      </c>
      <c r="E10" s="16" t="s">
        <v>122</v>
      </c>
      <c r="F10" s="17">
        <v>5</v>
      </c>
      <c r="G10" s="16" t="s">
        <v>44</v>
      </c>
      <c r="H10" s="16" t="str">
        <f>VLOOKUP(G10,Issuer!B:D,2,0)</f>
        <v>A2  / A-/ A</v>
      </c>
      <c r="I10" s="17">
        <f>VLOOKUP(G10,Issuer!B:D,3,0)</f>
        <v>3</v>
      </c>
      <c r="J10" s="16">
        <v>12</v>
      </c>
      <c r="K10" s="17">
        <f t="shared" si="0"/>
        <v>2</v>
      </c>
      <c r="L10" s="16" t="s">
        <v>64</v>
      </c>
      <c r="M10" s="16">
        <f>VLOOKUP(L10,Ccy!A:B,2,0)</f>
        <v>1</v>
      </c>
      <c r="N10" s="19">
        <f t="shared" si="1"/>
        <v>4</v>
      </c>
      <c r="O10" s="16">
        <v>5</v>
      </c>
    </row>
    <row r="11" spans="2:15" ht="15" thickBot="1">
      <c r="B11" s="16" t="s">
        <v>154</v>
      </c>
      <c r="C11" s="17">
        <v>5</v>
      </c>
      <c r="D11" s="16" t="s">
        <v>123</v>
      </c>
      <c r="E11" s="16" t="s">
        <v>124</v>
      </c>
      <c r="F11" s="17">
        <v>5</v>
      </c>
      <c r="G11" s="16" t="s">
        <v>33</v>
      </c>
      <c r="H11" s="16" t="str">
        <f>VLOOKUP(G11,Issuer!B:D,2,0)</f>
        <v>Baa1/BBB+/-</v>
      </c>
      <c r="I11" s="17">
        <f>VLOOKUP(G11,Issuer!B:D,3,0)</f>
        <v>4</v>
      </c>
      <c r="J11" s="16">
        <v>24</v>
      </c>
      <c r="K11" s="17">
        <f t="shared" si="0"/>
        <v>3</v>
      </c>
      <c r="L11" s="16" t="s">
        <v>64</v>
      </c>
      <c r="M11" s="16">
        <f>VLOOKUP(L11,Ccy!A:B,2,0)</f>
        <v>1</v>
      </c>
      <c r="N11" s="19">
        <f t="shared" si="1"/>
        <v>4.3499999999999996</v>
      </c>
      <c r="O11" s="16">
        <v>5</v>
      </c>
    </row>
    <row r="12" spans="2:15" ht="15" thickBot="1">
      <c r="B12" s="20" t="s">
        <v>154</v>
      </c>
      <c r="C12" s="17">
        <v>5</v>
      </c>
      <c r="D12" s="20" t="s">
        <v>125</v>
      </c>
      <c r="E12" s="20" t="s">
        <v>126</v>
      </c>
      <c r="F12" s="17">
        <v>5</v>
      </c>
      <c r="G12" s="20" t="s">
        <v>44</v>
      </c>
      <c r="H12" s="20" t="str">
        <f>VLOOKUP(G12,Issuer!B:D,2,0)</f>
        <v>A2  / A-/ A</v>
      </c>
      <c r="I12" s="20">
        <f>VLOOKUP(G12,Issuer!B:D,3,0)</f>
        <v>3</v>
      </c>
      <c r="J12" s="20">
        <v>12</v>
      </c>
      <c r="K12" s="20">
        <f t="shared" si="0"/>
        <v>2</v>
      </c>
      <c r="L12" s="20" t="s">
        <v>64</v>
      </c>
      <c r="M12" s="20">
        <f>VLOOKUP(L12,Ccy!A:B,2,0)</f>
        <v>1</v>
      </c>
      <c r="N12" s="22">
        <f t="shared" si="1"/>
        <v>4</v>
      </c>
      <c r="O12" s="20">
        <v>5</v>
      </c>
    </row>
    <row r="13" spans="2:15" ht="15" thickBot="1">
      <c r="B13" s="20" t="s">
        <v>154</v>
      </c>
      <c r="C13" s="17">
        <v>5</v>
      </c>
      <c r="D13" s="20" t="s">
        <v>119</v>
      </c>
      <c r="E13" s="20" t="s">
        <v>120</v>
      </c>
      <c r="F13" s="17">
        <v>5</v>
      </c>
      <c r="G13" s="20" t="s">
        <v>33</v>
      </c>
      <c r="H13" s="20" t="str">
        <f>VLOOKUP(G13,Issuer!B:D,2,0)</f>
        <v>Baa1/BBB+/-</v>
      </c>
      <c r="I13" s="20">
        <f>VLOOKUP(G13,Issuer!B:D,3,0)</f>
        <v>4</v>
      </c>
      <c r="J13" s="20">
        <v>24</v>
      </c>
      <c r="K13" s="20">
        <f t="shared" si="0"/>
        <v>3</v>
      </c>
      <c r="L13" s="20" t="s">
        <v>64</v>
      </c>
      <c r="M13" s="20">
        <f>VLOOKUP(L13,Ccy!A:B,2,0)</f>
        <v>1</v>
      </c>
      <c r="N13" s="22">
        <f t="shared" si="1"/>
        <v>4.3499999999999996</v>
      </c>
      <c r="O13" s="20">
        <v>5</v>
      </c>
    </row>
    <row r="14" spans="2:15" ht="15" thickBot="1">
      <c r="B14" s="16" t="s">
        <v>154</v>
      </c>
      <c r="C14" s="17">
        <v>5</v>
      </c>
      <c r="D14" s="16" t="s">
        <v>127</v>
      </c>
      <c r="E14" s="16" t="s">
        <v>128</v>
      </c>
      <c r="F14" s="17">
        <v>5</v>
      </c>
      <c r="G14" s="16" t="s">
        <v>30</v>
      </c>
      <c r="H14" s="16" t="str">
        <f>VLOOKUP(G14,Issuer!B:D,2,0)</f>
        <v>A3 /-/ -</v>
      </c>
      <c r="I14" s="17">
        <f>VLOOKUP(G14,Issuer!B:D,3,0)</f>
        <v>3</v>
      </c>
      <c r="J14" s="16">
        <v>12</v>
      </c>
      <c r="K14" s="17">
        <f t="shared" si="0"/>
        <v>2</v>
      </c>
      <c r="L14" s="16" t="s">
        <v>64</v>
      </c>
      <c r="M14" s="16">
        <f>VLOOKUP(L14,Ccy!A:B,2,0)</f>
        <v>1</v>
      </c>
      <c r="N14" s="19">
        <f t="shared" si="1"/>
        <v>4</v>
      </c>
      <c r="O14" s="16">
        <v>5</v>
      </c>
    </row>
    <row r="15" spans="2:15" ht="15" thickBot="1">
      <c r="B15" s="16" t="s">
        <v>154</v>
      </c>
      <c r="C15" s="17">
        <v>5</v>
      </c>
      <c r="D15" s="16" t="s">
        <v>3</v>
      </c>
      <c r="E15" s="16" t="s">
        <v>83</v>
      </c>
      <c r="F15" s="17">
        <v>5</v>
      </c>
      <c r="G15" s="16" t="s">
        <v>31</v>
      </c>
      <c r="H15" s="16" t="str">
        <f>VLOOKUP(G15,Issuer!B:D,2,0)</f>
        <v xml:space="preserve">A1 / A/ A- </v>
      </c>
      <c r="I15" s="17">
        <f>VLOOKUP(G15,Issuer!B:D,3,0)</f>
        <v>3</v>
      </c>
      <c r="J15" s="16">
        <v>24</v>
      </c>
      <c r="K15" s="17">
        <f t="shared" si="0"/>
        <v>3</v>
      </c>
      <c r="L15" s="16" t="s">
        <v>65</v>
      </c>
      <c r="M15" s="16">
        <f>VLOOKUP(L15,Ccy!A:B,2,0)</f>
        <v>1</v>
      </c>
      <c r="N15" s="19">
        <f t="shared" si="1"/>
        <v>4.0999999999999996</v>
      </c>
      <c r="O15" s="16">
        <v>5</v>
      </c>
    </row>
    <row r="16" spans="2:15" ht="15" thickBot="1">
      <c r="B16" s="20" t="s">
        <v>154</v>
      </c>
      <c r="C16" s="17">
        <v>5</v>
      </c>
      <c r="D16" s="20" t="s">
        <v>10</v>
      </c>
      <c r="E16" s="20" t="s">
        <v>84</v>
      </c>
      <c r="F16" s="17">
        <v>5</v>
      </c>
      <c r="G16" s="20" t="s">
        <v>144</v>
      </c>
      <c r="H16" s="20" t="str">
        <f>VLOOKUP(G16,Issuer!B:D,2,0)</f>
        <v xml:space="preserve">A1 / A+/ A+ </v>
      </c>
      <c r="I16" s="20">
        <f>VLOOKUP(G16,Issuer!B:D,3,0)</f>
        <v>3</v>
      </c>
      <c r="J16" s="20">
        <v>12</v>
      </c>
      <c r="K16" s="20">
        <f t="shared" si="0"/>
        <v>2</v>
      </c>
      <c r="L16" s="20" t="s">
        <v>65</v>
      </c>
      <c r="M16" s="20">
        <f>VLOOKUP(L16,Ccy!A:B,2,0)</f>
        <v>1</v>
      </c>
      <c r="N16" s="22">
        <f t="shared" si="1"/>
        <v>4</v>
      </c>
      <c r="O16" s="20">
        <v>5</v>
      </c>
    </row>
    <row r="17" spans="2:15" ht="15" thickBot="1">
      <c r="B17" s="20" t="s">
        <v>154</v>
      </c>
      <c r="C17" s="17">
        <v>5</v>
      </c>
      <c r="D17" s="20" t="s">
        <v>7</v>
      </c>
      <c r="E17" s="20" t="s">
        <v>85</v>
      </c>
      <c r="F17" s="17">
        <v>5</v>
      </c>
      <c r="G17" s="20" t="s">
        <v>38</v>
      </c>
      <c r="H17" s="20" t="str">
        <f>VLOOKUP(G17,Issuer!B:D,2,0)</f>
        <v xml:space="preserve">A1 /A+/ A+ </v>
      </c>
      <c r="I17" s="20">
        <f>VLOOKUP(G17,Issuer!B:D,3,0)</f>
        <v>3</v>
      </c>
      <c r="J17" s="20">
        <v>24</v>
      </c>
      <c r="K17" s="20">
        <f t="shared" si="0"/>
        <v>3</v>
      </c>
      <c r="L17" s="20" t="s">
        <v>65</v>
      </c>
      <c r="M17" s="20">
        <f>VLOOKUP(L17,Ccy!A:B,2,0)</f>
        <v>1</v>
      </c>
      <c r="N17" s="22">
        <f t="shared" si="1"/>
        <v>4.0999999999999996</v>
      </c>
      <c r="O17" s="20">
        <v>5</v>
      </c>
    </row>
    <row r="18" spans="2:15" ht="15" thickBot="1">
      <c r="B18" s="16" t="s">
        <v>154</v>
      </c>
      <c r="C18" s="17">
        <v>5</v>
      </c>
      <c r="D18" s="16" t="s">
        <v>4</v>
      </c>
      <c r="E18" s="16" t="s">
        <v>86</v>
      </c>
      <c r="F18" s="17">
        <v>5</v>
      </c>
      <c r="G18" s="16" t="s">
        <v>32</v>
      </c>
      <c r="H18" s="16" t="str">
        <f>VLOOKUP(G18,Issuer!B:D,2,0)</f>
        <v>A1 / A-/ A+</v>
      </c>
      <c r="I18" s="17">
        <f>VLOOKUP(G18,Issuer!B:D,3,0)</f>
        <v>3</v>
      </c>
      <c r="J18" s="16">
        <v>12</v>
      </c>
      <c r="K18" s="17">
        <f t="shared" si="0"/>
        <v>2</v>
      </c>
      <c r="L18" s="16" t="s">
        <v>65</v>
      </c>
      <c r="M18" s="16">
        <f>VLOOKUP(L18,Ccy!A:B,2,0)</f>
        <v>1</v>
      </c>
      <c r="N18" s="19">
        <f t="shared" si="1"/>
        <v>4</v>
      </c>
      <c r="O18" s="16">
        <v>5</v>
      </c>
    </row>
    <row r="19" spans="2:15" ht="15" thickBot="1">
      <c r="B19" s="16" t="s">
        <v>154</v>
      </c>
      <c r="C19" s="17">
        <v>5</v>
      </c>
      <c r="D19" s="16" t="s">
        <v>17</v>
      </c>
      <c r="E19" s="16" t="s">
        <v>87</v>
      </c>
      <c r="F19" s="17">
        <v>5</v>
      </c>
      <c r="G19" s="16" t="s">
        <v>41</v>
      </c>
      <c r="H19" s="16" t="str">
        <f>VLOOKUP(G19,Issuer!B:D,2,0)</f>
        <v>- / - / BBB-</v>
      </c>
      <c r="I19" s="17">
        <f>VLOOKUP(G19,Issuer!B:D,3,0)</f>
        <v>4</v>
      </c>
      <c r="J19" s="16">
        <v>24</v>
      </c>
      <c r="K19" s="17">
        <f t="shared" si="0"/>
        <v>3</v>
      </c>
      <c r="L19" s="16" t="s">
        <v>65</v>
      </c>
      <c r="M19" s="16">
        <f>VLOOKUP(L19,Ccy!A:B,2,0)</f>
        <v>1</v>
      </c>
      <c r="N19" s="19">
        <f t="shared" si="1"/>
        <v>4.3499999999999996</v>
      </c>
      <c r="O19" s="16">
        <v>5</v>
      </c>
    </row>
    <row r="20" spans="2:15" ht="15" thickBot="1">
      <c r="B20" s="20" t="s">
        <v>154</v>
      </c>
      <c r="C20" s="17">
        <v>5</v>
      </c>
      <c r="D20" s="20" t="s">
        <v>14</v>
      </c>
      <c r="E20" s="20" t="s">
        <v>88</v>
      </c>
      <c r="F20" s="17">
        <v>5</v>
      </c>
      <c r="G20" s="20" t="s">
        <v>41</v>
      </c>
      <c r="H20" s="20" t="str">
        <f>VLOOKUP(G20,Issuer!B:D,2,0)</f>
        <v>- / - / BBB-</v>
      </c>
      <c r="I20" s="20">
        <f>VLOOKUP(G20,Issuer!B:D,3,0)</f>
        <v>4</v>
      </c>
      <c r="J20" s="20">
        <v>12</v>
      </c>
      <c r="K20" s="20">
        <f t="shared" si="0"/>
        <v>2</v>
      </c>
      <c r="L20" s="20" t="s">
        <v>65</v>
      </c>
      <c r="M20" s="20">
        <f>VLOOKUP(L20,Ccy!A:B,2,0)</f>
        <v>1</v>
      </c>
      <c r="N20" s="22">
        <f t="shared" si="1"/>
        <v>4.25</v>
      </c>
      <c r="O20" s="20">
        <v>5</v>
      </c>
    </row>
    <row r="21" spans="2:15" ht="15" thickBot="1">
      <c r="B21" s="20" t="s">
        <v>154</v>
      </c>
      <c r="C21" s="17">
        <v>5</v>
      </c>
      <c r="D21" s="20" t="s">
        <v>5</v>
      </c>
      <c r="E21" s="20" t="s">
        <v>89</v>
      </c>
      <c r="F21" s="17">
        <v>5</v>
      </c>
      <c r="G21" s="20" t="s">
        <v>41</v>
      </c>
      <c r="H21" s="20" t="str">
        <f>VLOOKUP(G21,Issuer!B:D,2,0)</f>
        <v>- / - / BBB-</v>
      </c>
      <c r="I21" s="20">
        <f>VLOOKUP(G21,Issuer!B:D,3,0)</f>
        <v>4</v>
      </c>
      <c r="J21" s="20">
        <v>24</v>
      </c>
      <c r="K21" s="20">
        <f t="shared" si="0"/>
        <v>3</v>
      </c>
      <c r="L21" s="20" t="s">
        <v>65</v>
      </c>
      <c r="M21" s="20">
        <f>VLOOKUP(L21,Ccy!A:B,2,0)</f>
        <v>1</v>
      </c>
      <c r="N21" s="22">
        <f t="shared" si="1"/>
        <v>4.3499999999999996</v>
      </c>
      <c r="O21" s="20">
        <v>5</v>
      </c>
    </row>
    <row r="22" spans="2:15" ht="15" thickBot="1">
      <c r="B22" s="20" t="s">
        <v>154</v>
      </c>
      <c r="C22" s="17">
        <v>5</v>
      </c>
      <c r="D22" s="20" t="s">
        <v>13</v>
      </c>
      <c r="E22" s="20" t="s">
        <v>90</v>
      </c>
      <c r="F22" s="17">
        <v>5</v>
      </c>
      <c r="G22" s="20" t="s">
        <v>41</v>
      </c>
      <c r="H22" s="20" t="str">
        <f>VLOOKUP(G22,Issuer!B:D,2,0)</f>
        <v>- / - / BBB-</v>
      </c>
      <c r="I22" s="20">
        <f>VLOOKUP(G22,Issuer!B:D,3,0)</f>
        <v>4</v>
      </c>
      <c r="J22" s="20">
        <v>12</v>
      </c>
      <c r="K22" s="20">
        <f t="shared" si="0"/>
        <v>2</v>
      </c>
      <c r="L22" s="20" t="s">
        <v>65</v>
      </c>
      <c r="M22" s="20">
        <f>VLOOKUP(L22,Ccy!A:B,2,0)</f>
        <v>1</v>
      </c>
      <c r="N22" s="22">
        <f t="shared" si="1"/>
        <v>4.25</v>
      </c>
      <c r="O22" s="20">
        <v>5</v>
      </c>
    </row>
    <row r="23" spans="2:15" ht="15" thickBot="1">
      <c r="B23" s="20" t="s">
        <v>154</v>
      </c>
      <c r="C23" s="17">
        <v>5</v>
      </c>
      <c r="D23" s="20" t="s">
        <v>24</v>
      </c>
      <c r="E23" s="20" t="s">
        <v>91</v>
      </c>
      <c r="F23" s="17">
        <v>5</v>
      </c>
      <c r="G23" s="20" t="s">
        <v>41</v>
      </c>
      <c r="H23" s="20" t="str">
        <f>VLOOKUP(G23,Issuer!B:D,2,0)</f>
        <v>- / - / BBB-</v>
      </c>
      <c r="I23" s="20">
        <f>VLOOKUP(G23,Issuer!B:D,3,0)</f>
        <v>4</v>
      </c>
      <c r="J23" s="20">
        <v>24</v>
      </c>
      <c r="K23" s="20">
        <f t="shared" si="0"/>
        <v>3</v>
      </c>
      <c r="L23" s="20" t="s">
        <v>65</v>
      </c>
      <c r="M23" s="20">
        <f>VLOOKUP(L23,Ccy!A:B,2,0)</f>
        <v>1</v>
      </c>
      <c r="N23" s="22">
        <f t="shared" si="1"/>
        <v>4.3499999999999996</v>
      </c>
      <c r="O23" s="20">
        <v>5</v>
      </c>
    </row>
    <row r="24" spans="2:15" ht="15" thickBot="1">
      <c r="B24" s="16" t="s">
        <v>154</v>
      </c>
      <c r="C24" s="17">
        <v>5</v>
      </c>
      <c r="D24" s="16" t="s">
        <v>22</v>
      </c>
      <c r="E24" s="16" t="s">
        <v>92</v>
      </c>
      <c r="F24" s="17">
        <v>5</v>
      </c>
      <c r="G24" s="16" t="s">
        <v>41</v>
      </c>
      <c r="H24" s="16" t="str">
        <f>VLOOKUP(G24,Issuer!B:D,2,0)</f>
        <v>- / - / BBB-</v>
      </c>
      <c r="I24" s="17">
        <f>VLOOKUP(G24,Issuer!B:D,3,0)</f>
        <v>4</v>
      </c>
      <c r="J24" s="16">
        <v>12</v>
      </c>
      <c r="K24" s="17">
        <f t="shared" si="0"/>
        <v>2</v>
      </c>
      <c r="L24" s="16" t="s">
        <v>65</v>
      </c>
      <c r="M24" s="16">
        <f>VLOOKUP(L24,Ccy!A:B,2,0)</f>
        <v>1</v>
      </c>
      <c r="N24" s="19">
        <f t="shared" si="1"/>
        <v>4.25</v>
      </c>
      <c r="O24" s="16">
        <v>5</v>
      </c>
    </row>
    <row r="25" spans="2:15" ht="15" thickBot="1">
      <c r="B25" s="16" t="s">
        <v>154</v>
      </c>
      <c r="C25" s="17">
        <v>5</v>
      </c>
      <c r="D25" s="16" t="s">
        <v>25</v>
      </c>
      <c r="E25" s="16" t="s">
        <v>93</v>
      </c>
      <c r="F25" s="17">
        <v>5</v>
      </c>
      <c r="G25" s="16" t="s">
        <v>44</v>
      </c>
      <c r="H25" s="16" t="str">
        <f>VLOOKUP(G25,Issuer!B:D,2,0)</f>
        <v>A2  / A-/ A</v>
      </c>
      <c r="I25" s="17">
        <f>VLOOKUP(G25,Issuer!B:D,3,0)</f>
        <v>3</v>
      </c>
      <c r="J25" s="16">
        <v>24</v>
      </c>
      <c r="K25" s="17">
        <f t="shared" si="0"/>
        <v>3</v>
      </c>
      <c r="L25" s="16" t="s">
        <v>65</v>
      </c>
      <c r="M25" s="16">
        <f>VLOOKUP(L25,Ccy!A:B,2,0)</f>
        <v>1</v>
      </c>
      <c r="N25" s="19">
        <f t="shared" si="1"/>
        <v>4.0999999999999996</v>
      </c>
      <c r="O25" s="16">
        <v>5</v>
      </c>
    </row>
    <row r="26" spans="2:15" ht="15" thickBot="1">
      <c r="B26" s="20" t="s">
        <v>154</v>
      </c>
      <c r="C26" s="17">
        <v>5</v>
      </c>
      <c r="D26" s="20" t="s">
        <v>121</v>
      </c>
      <c r="E26" s="20" t="s">
        <v>122</v>
      </c>
      <c r="F26" s="17">
        <v>5</v>
      </c>
      <c r="G26" s="20" t="s">
        <v>33</v>
      </c>
      <c r="H26" s="20" t="str">
        <f>VLOOKUP(G26,Issuer!B:D,2,0)</f>
        <v>Baa1/BBB+/-</v>
      </c>
      <c r="I26" s="20">
        <f>VLOOKUP(G26,Issuer!B:D,3,0)</f>
        <v>4</v>
      </c>
      <c r="J26" s="20">
        <v>12</v>
      </c>
      <c r="K26" s="20">
        <f t="shared" si="0"/>
        <v>2</v>
      </c>
      <c r="L26" s="20" t="s">
        <v>64</v>
      </c>
      <c r="M26" s="20">
        <f>VLOOKUP(L26,Ccy!A:B,2,0)</f>
        <v>1</v>
      </c>
      <c r="N26" s="22">
        <f t="shared" si="1"/>
        <v>4.25</v>
      </c>
      <c r="O26" s="20">
        <v>5</v>
      </c>
    </row>
    <row r="27" spans="2:15" ht="15" thickBot="1">
      <c r="B27" s="20" t="s">
        <v>154</v>
      </c>
      <c r="C27" s="17">
        <v>5</v>
      </c>
      <c r="D27" s="20" t="s">
        <v>121</v>
      </c>
      <c r="E27" s="20" t="s">
        <v>122</v>
      </c>
      <c r="F27" s="17">
        <v>5</v>
      </c>
      <c r="G27" s="20" t="s">
        <v>33</v>
      </c>
      <c r="H27" s="20" t="str">
        <f>VLOOKUP(G27,Issuer!B:D,2,0)</f>
        <v>Baa1/BBB+/-</v>
      </c>
      <c r="I27" s="20">
        <f>VLOOKUP(G27,Issuer!B:D,3,0)</f>
        <v>4</v>
      </c>
      <c r="J27" s="20">
        <v>24</v>
      </c>
      <c r="K27" s="20">
        <f t="shared" si="0"/>
        <v>3</v>
      </c>
      <c r="L27" s="20" t="s">
        <v>64</v>
      </c>
      <c r="M27" s="20">
        <f>VLOOKUP(L27,Ccy!A:B,2,0)</f>
        <v>1</v>
      </c>
      <c r="N27" s="22">
        <f t="shared" si="1"/>
        <v>4.3499999999999996</v>
      </c>
      <c r="O27" s="20">
        <v>5</v>
      </c>
    </row>
    <row r="28" spans="2:15" s="11" customFormat="1" ht="16.5" customHeight="1">
      <c r="B28" s="23"/>
      <c r="C28" s="23"/>
      <c r="D28" s="23"/>
      <c r="E28" s="23"/>
      <c r="F28" s="23"/>
      <c r="G28" s="23"/>
      <c r="H28" s="23"/>
      <c r="I28" s="23"/>
      <c r="J28" s="24"/>
      <c r="K28" s="24"/>
    </row>
    <row r="29" spans="2:15" s="11" customFormat="1">
      <c r="B29" s="25" t="s">
        <v>156</v>
      </c>
      <c r="C29" s="23"/>
      <c r="D29" s="23"/>
      <c r="E29" s="23"/>
      <c r="F29" s="23"/>
      <c r="G29" s="23"/>
      <c r="H29" s="23"/>
      <c r="I29" s="23"/>
      <c r="J29" s="26"/>
      <c r="K29" s="26"/>
    </row>
    <row r="30" spans="2:15" s="11" customFormat="1">
      <c r="B30" s="25" t="s">
        <v>155</v>
      </c>
      <c r="C30" s="25"/>
    </row>
    <row r="31" spans="2:15" s="11" customFormat="1"/>
    <row r="32" spans="2:15"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sheetData>
  <sheetProtection algorithmName="SHA-512" hashValue="hqv8vPFLDSClkDbXBAY0hKmnQfg90lWmr9AGRfgo90e86T3I0YDtnZb2qqgxiV8ai+U7Wf+cfkYVugs3OR7Ydw==" saltValue="2n5v1nqZb/+3qVF45oXz/Q==" spinCount="100000" sheet="1" objects="1" scenarios="1"/>
  <phoneticPr fontId="12" type="noConversion"/>
  <hyperlinks>
    <hyperlink ref="L3" location="Disclaimer免责声明!A1" display="Disclaimer免责声明" xr:uid="{F09D06E4-FCC3-4BBE-A123-736D1BDDEF63}"/>
  </hyperlink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E60C4-696E-494B-B7B6-4B6AAA858F1E}">
  <dimension ref="A1:AQ167"/>
  <sheetViews>
    <sheetView zoomScale="85" zoomScaleNormal="85" workbookViewId="0">
      <selection activeCell="Q21" sqref="Q21"/>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0.25">
      <c r="B2" s="11"/>
      <c r="C2" s="11"/>
      <c r="D2" s="11"/>
      <c r="E2" s="12" t="s">
        <v>163</v>
      </c>
      <c r="F2" s="11"/>
      <c r="G2" s="11"/>
      <c r="H2" s="11"/>
      <c r="I2" s="11"/>
      <c r="J2" s="11"/>
      <c r="K2" s="11"/>
      <c r="L2" s="11"/>
      <c r="M2" s="11"/>
      <c r="N2" s="11"/>
      <c r="O2" s="11"/>
    </row>
    <row r="3" spans="2:15" ht="20.25">
      <c r="B3" s="11"/>
      <c r="C3" s="11"/>
      <c r="D3" s="11"/>
      <c r="E3" s="12" t="s">
        <v>158</v>
      </c>
      <c r="F3" s="11"/>
      <c r="G3" s="11"/>
      <c r="H3" s="11"/>
      <c r="I3" s="11"/>
      <c r="J3" s="11"/>
      <c r="K3" s="11"/>
      <c r="L3" s="10" t="s">
        <v>140</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ht="15" thickBot="1">
      <c r="B6" s="16" t="s">
        <v>153</v>
      </c>
      <c r="C6" s="17">
        <v>5</v>
      </c>
      <c r="D6" s="16" t="s">
        <v>11</v>
      </c>
      <c r="E6" s="16" t="s">
        <v>82</v>
      </c>
      <c r="F6" s="17">
        <v>5</v>
      </c>
      <c r="G6" s="16" t="s">
        <v>44</v>
      </c>
      <c r="H6" s="16" t="str">
        <f>VLOOKUP(G6,Issuer!B:D,2,0)</f>
        <v>A2  / A-/ A</v>
      </c>
      <c r="I6" s="17">
        <f>VLOOKUP(G6,Issuer!B:D,3,0)</f>
        <v>3</v>
      </c>
      <c r="J6" s="16">
        <v>12</v>
      </c>
      <c r="K6" s="17">
        <f t="shared" ref="K6:K9" si="0">IF(AND(J6&gt;=0,J6&lt;=12),2,IF(AND(J6&gt;12,J6&lt;=60),3,IF(AND(J6&gt;60,J6&lt;=120),4,IF(AND(J6&gt;120,J6&lt;99999),5,""))))</f>
        <v>2</v>
      </c>
      <c r="L6" s="16" t="s">
        <v>65</v>
      </c>
      <c r="M6" s="16">
        <f>VLOOKUP(L6,Ccy!A:B,2,0)</f>
        <v>1</v>
      </c>
      <c r="N6" s="19">
        <f t="shared" ref="N6:N27" si="1">C6*0.35+F6*0.25+I6*0.25+K6*0.1+M6*0.05</f>
        <v>4</v>
      </c>
      <c r="O6" s="16">
        <v>5</v>
      </c>
    </row>
    <row r="7" spans="2:15" ht="15" thickBot="1">
      <c r="B7" s="16" t="s">
        <v>153</v>
      </c>
      <c r="C7" s="17">
        <v>5</v>
      </c>
      <c r="D7" s="16" t="s">
        <v>11</v>
      </c>
      <c r="E7" s="16" t="s">
        <v>82</v>
      </c>
      <c r="F7" s="17">
        <v>5</v>
      </c>
      <c r="G7" s="16" t="s">
        <v>44</v>
      </c>
      <c r="H7" s="16" t="str">
        <f>VLOOKUP(G7,Issuer!B:D,2,0)</f>
        <v>A2  / A-/ A</v>
      </c>
      <c r="I7" s="17">
        <f>VLOOKUP(G7,Issuer!B:D,3,0)</f>
        <v>3</v>
      </c>
      <c r="J7" s="16">
        <v>24</v>
      </c>
      <c r="K7" s="17">
        <f t="shared" si="0"/>
        <v>3</v>
      </c>
      <c r="L7" s="16" t="s">
        <v>65</v>
      </c>
      <c r="M7" s="16">
        <f>VLOOKUP(L7,Ccy!A:B,2,0)</f>
        <v>1</v>
      </c>
      <c r="N7" s="19">
        <f t="shared" si="1"/>
        <v>4.0999999999999996</v>
      </c>
      <c r="O7" s="16">
        <v>5</v>
      </c>
    </row>
    <row r="8" spans="2:15" ht="15" thickBot="1">
      <c r="B8" s="20" t="s">
        <v>153</v>
      </c>
      <c r="C8" s="17">
        <v>5</v>
      </c>
      <c r="D8" s="20" t="s">
        <v>11</v>
      </c>
      <c r="E8" s="20" t="s">
        <v>82</v>
      </c>
      <c r="F8" s="17">
        <v>5</v>
      </c>
      <c r="G8" s="20" t="s">
        <v>33</v>
      </c>
      <c r="H8" s="20" t="str">
        <f>VLOOKUP(G8,Issuer!B:D,2,0)</f>
        <v>Baa1/BBB+/-</v>
      </c>
      <c r="I8" s="20">
        <f>VLOOKUP(G8,Issuer!B:D,3,0)</f>
        <v>4</v>
      </c>
      <c r="J8" s="20">
        <v>12</v>
      </c>
      <c r="K8" s="20">
        <f t="shared" si="0"/>
        <v>2</v>
      </c>
      <c r="L8" s="20" t="s">
        <v>65</v>
      </c>
      <c r="M8" s="20">
        <f>VLOOKUP(L8,Ccy!A:B,2,0)</f>
        <v>1</v>
      </c>
      <c r="N8" s="22">
        <f t="shared" si="1"/>
        <v>4.25</v>
      </c>
      <c r="O8" s="20">
        <v>5</v>
      </c>
    </row>
    <row r="9" spans="2:15" ht="15" thickBot="1">
      <c r="B9" s="20" t="s">
        <v>153</v>
      </c>
      <c r="C9" s="17">
        <v>5</v>
      </c>
      <c r="D9" s="20" t="s">
        <v>11</v>
      </c>
      <c r="E9" s="20" t="s">
        <v>82</v>
      </c>
      <c r="F9" s="17">
        <v>5</v>
      </c>
      <c r="G9" s="20" t="s">
        <v>33</v>
      </c>
      <c r="H9" s="20" t="str">
        <f>VLOOKUP(G9,Issuer!B:D,2,0)</f>
        <v>Baa1/BBB+/-</v>
      </c>
      <c r="I9" s="20">
        <f>VLOOKUP(G9,Issuer!B:D,3,0)</f>
        <v>4</v>
      </c>
      <c r="J9" s="20">
        <v>24</v>
      </c>
      <c r="K9" s="20">
        <f t="shared" si="0"/>
        <v>3</v>
      </c>
      <c r="L9" s="20" t="s">
        <v>65</v>
      </c>
      <c r="M9" s="20">
        <f>VLOOKUP(L9,Ccy!A:B,2,0)</f>
        <v>1</v>
      </c>
      <c r="N9" s="22">
        <f t="shared" si="1"/>
        <v>4.3499999999999996</v>
      </c>
      <c r="O9" s="20">
        <v>5</v>
      </c>
    </row>
    <row r="10" spans="2:15" ht="15" thickBot="1">
      <c r="B10" s="16" t="s">
        <v>153</v>
      </c>
      <c r="C10" s="17">
        <v>5</v>
      </c>
      <c r="D10" s="16" t="s">
        <v>4</v>
      </c>
      <c r="E10" s="16" t="s">
        <v>86</v>
      </c>
      <c r="F10" s="17">
        <v>5</v>
      </c>
      <c r="G10" s="16" t="s">
        <v>44</v>
      </c>
      <c r="H10" s="16" t="str">
        <f>VLOOKUP(G10,Issuer!B:D,2,0)</f>
        <v>A2  / A-/ A</v>
      </c>
      <c r="I10" s="17">
        <f>VLOOKUP(G10,Issuer!B:D,3,0)</f>
        <v>3</v>
      </c>
      <c r="J10" s="16">
        <v>12</v>
      </c>
      <c r="K10" s="17">
        <f t="shared" ref="K10:K13" si="2">IF(AND(J10&gt;=0,J10&lt;=12),2,IF(AND(J10&gt;12,J10&lt;=60),3,IF(AND(J10&gt;60,J10&lt;=120),4,IF(AND(J10&gt;120,J10&lt;99999),5,""))))</f>
        <v>2</v>
      </c>
      <c r="L10" s="16" t="s">
        <v>65</v>
      </c>
      <c r="M10" s="16">
        <f>VLOOKUP(L10,Ccy!A:B,2,0)</f>
        <v>1</v>
      </c>
      <c r="N10" s="19">
        <f t="shared" si="1"/>
        <v>4</v>
      </c>
      <c r="O10" s="16">
        <v>5</v>
      </c>
    </row>
    <row r="11" spans="2:15" ht="15" thickBot="1">
      <c r="B11" s="16" t="s">
        <v>153</v>
      </c>
      <c r="C11" s="17">
        <v>5</v>
      </c>
      <c r="D11" s="16" t="s">
        <v>4</v>
      </c>
      <c r="E11" s="16" t="s">
        <v>86</v>
      </c>
      <c r="F11" s="17">
        <v>5</v>
      </c>
      <c r="G11" s="16" t="s">
        <v>44</v>
      </c>
      <c r="H11" s="16" t="str">
        <f>VLOOKUP(G11,Issuer!B:D,2,0)</f>
        <v>A2  / A-/ A</v>
      </c>
      <c r="I11" s="17">
        <f>VLOOKUP(G11,Issuer!B:D,3,0)</f>
        <v>3</v>
      </c>
      <c r="J11" s="16">
        <v>24</v>
      </c>
      <c r="K11" s="17">
        <f t="shared" si="2"/>
        <v>3</v>
      </c>
      <c r="L11" s="16" t="s">
        <v>65</v>
      </c>
      <c r="M11" s="16">
        <f>VLOOKUP(L11,Ccy!A:B,2,0)</f>
        <v>1</v>
      </c>
      <c r="N11" s="19">
        <f t="shared" si="1"/>
        <v>4.0999999999999996</v>
      </c>
      <c r="O11" s="16">
        <v>5</v>
      </c>
    </row>
    <row r="12" spans="2:15" ht="15" thickBot="1">
      <c r="B12" s="20" t="s">
        <v>153</v>
      </c>
      <c r="C12" s="17">
        <v>5</v>
      </c>
      <c r="D12" s="20" t="s">
        <v>4</v>
      </c>
      <c r="E12" s="20" t="s">
        <v>86</v>
      </c>
      <c r="F12" s="17">
        <v>5</v>
      </c>
      <c r="G12" s="20" t="s">
        <v>33</v>
      </c>
      <c r="H12" s="20" t="str">
        <f>VLOOKUP(G12,Issuer!B:D,2,0)</f>
        <v>Baa1/BBB+/-</v>
      </c>
      <c r="I12" s="20">
        <f>VLOOKUP(G12,Issuer!B:D,3,0)</f>
        <v>4</v>
      </c>
      <c r="J12" s="20">
        <v>12</v>
      </c>
      <c r="K12" s="20">
        <f t="shared" si="2"/>
        <v>2</v>
      </c>
      <c r="L12" s="20" t="s">
        <v>65</v>
      </c>
      <c r="M12" s="20">
        <f>VLOOKUP(L12,Ccy!A:B,2,0)</f>
        <v>1</v>
      </c>
      <c r="N12" s="22">
        <f t="shared" si="1"/>
        <v>4.25</v>
      </c>
      <c r="O12" s="20">
        <v>5</v>
      </c>
    </row>
    <row r="13" spans="2:15" ht="15" thickBot="1">
      <c r="B13" s="20" t="s">
        <v>153</v>
      </c>
      <c r="C13" s="17">
        <v>5</v>
      </c>
      <c r="D13" s="20" t="s">
        <v>4</v>
      </c>
      <c r="E13" s="20" t="s">
        <v>86</v>
      </c>
      <c r="F13" s="17">
        <v>5</v>
      </c>
      <c r="G13" s="20" t="s">
        <v>33</v>
      </c>
      <c r="H13" s="20" t="str">
        <f>VLOOKUP(G13,Issuer!B:D,2,0)</f>
        <v>Baa1/BBB+/-</v>
      </c>
      <c r="I13" s="20">
        <f>VLOOKUP(G13,Issuer!B:D,3,0)</f>
        <v>4</v>
      </c>
      <c r="J13" s="20">
        <v>24</v>
      </c>
      <c r="K13" s="20">
        <f t="shared" si="2"/>
        <v>3</v>
      </c>
      <c r="L13" s="20" t="s">
        <v>65</v>
      </c>
      <c r="M13" s="20">
        <f>VLOOKUP(L13,Ccy!A:B,2,0)</f>
        <v>1</v>
      </c>
      <c r="N13" s="22">
        <f t="shared" si="1"/>
        <v>4.3499999999999996</v>
      </c>
      <c r="O13" s="20">
        <v>5</v>
      </c>
    </row>
    <row r="14" spans="2:15" ht="15" thickBot="1">
      <c r="B14" s="16" t="s">
        <v>153</v>
      </c>
      <c r="C14" s="17">
        <v>5</v>
      </c>
      <c r="D14" s="16" t="s">
        <v>113</v>
      </c>
      <c r="E14" s="16" t="s">
        <v>115</v>
      </c>
      <c r="F14" s="17">
        <v>5</v>
      </c>
      <c r="G14" s="16" t="s">
        <v>44</v>
      </c>
      <c r="H14" s="16" t="str">
        <f>VLOOKUP(G14,Issuer!B:D,2,0)</f>
        <v>A2  / A-/ A</v>
      </c>
      <c r="I14" s="17">
        <f>VLOOKUP(G14,Issuer!B:D,3,0)</f>
        <v>3</v>
      </c>
      <c r="J14" s="16">
        <v>12</v>
      </c>
      <c r="K14" s="17">
        <f t="shared" ref="K14:K21" si="3">IF(AND(J14&gt;=0,J14&lt;=12),2,IF(AND(J14&gt;12,J14&lt;=60),3,IF(AND(J14&gt;60,J14&lt;=120),4,IF(AND(J14&gt;120,J14&lt;99999),5,""))))</f>
        <v>2</v>
      </c>
      <c r="L14" s="16" t="s">
        <v>64</v>
      </c>
      <c r="M14" s="16">
        <f>VLOOKUP(L14,Ccy!A:B,2,0)</f>
        <v>1</v>
      </c>
      <c r="N14" s="19">
        <f t="shared" si="1"/>
        <v>4</v>
      </c>
      <c r="O14" s="16">
        <v>5</v>
      </c>
    </row>
    <row r="15" spans="2:15" ht="15" thickBot="1">
      <c r="B15" s="16" t="s">
        <v>153</v>
      </c>
      <c r="C15" s="17">
        <v>5</v>
      </c>
      <c r="D15" s="16" t="s">
        <v>113</v>
      </c>
      <c r="E15" s="16" t="s">
        <v>115</v>
      </c>
      <c r="F15" s="17">
        <v>5</v>
      </c>
      <c r="G15" s="16" t="s">
        <v>44</v>
      </c>
      <c r="H15" s="16" t="str">
        <f>VLOOKUP(G15,Issuer!B:D,2,0)</f>
        <v>A2  / A-/ A</v>
      </c>
      <c r="I15" s="17">
        <f>VLOOKUP(G15,Issuer!B:D,3,0)</f>
        <v>3</v>
      </c>
      <c r="J15" s="16">
        <v>24</v>
      </c>
      <c r="K15" s="17">
        <f t="shared" si="3"/>
        <v>3</v>
      </c>
      <c r="L15" s="16" t="s">
        <v>64</v>
      </c>
      <c r="M15" s="16">
        <f>VLOOKUP(L15,Ccy!A:B,2,0)</f>
        <v>1</v>
      </c>
      <c r="N15" s="19">
        <f t="shared" si="1"/>
        <v>4.0999999999999996</v>
      </c>
      <c r="O15" s="16">
        <v>5</v>
      </c>
    </row>
    <row r="16" spans="2:15" ht="15" thickBot="1">
      <c r="B16" s="20" t="s">
        <v>153</v>
      </c>
      <c r="C16" s="17">
        <v>5</v>
      </c>
      <c r="D16" s="20" t="s">
        <v>114</v>
      </c>
      <c r="E16" s="20" t="s">
        <v>116</v>
      </c>
      <c r="F16" s="17">
        <v>5</v>
      </c>
      <c r="G16" s="20" t="s">
        <v>33</v>
      </c>
      <c r="H16" s="20" t="str">
        <f>VLOOKUP(G16,Issuer!B:D,2,0)</f>
        <v>Baa1/BBB+/-</v>
      </c>
      <c r="I16" s="20">
        <f>VLOOKUP(G16,Issuer!B:D,3,0)</f>
        <v>4</v>
      </c>
      <c r="J16" s="20">
        <v>12</v>
      </c>
      <c r="K16" s="20">
        <f t="shared" si="3"/>
        <v>2</v>
      </c>
      <c r="L16" s="20" t="s">
        <v>64</v>
      </c>
      <c r="M16" s="20">
        <f>VLOOKUP(L16,Ccy!A:B,2,0)</f>
        <v>1</v>
      </c>
      <c r="N16" s="22">
        <f t="shared" si="1"/>
        <v>4.25</v>
      </c>
      <c r="O16" s="20">
        <v>5</v>
      </c>
    </row>
    <row r="17" spans="2:15" ht="15" thickBot="1">
      <c r="B17" s="20" t="s">
        <v>153</v>
      </c>
      <c r="C17" s="17">
        <v>5</v>
      </c>
      <c r="D17" s="20" t="s">
        <v>114</v>
      </c>
      <c r="E17" s="20" t="s">
        <v>116</v>
      </c>
      <c r="F17" s="17">
        <v>5</v>
      </c>
      <c r="G17" s="20" t="s">
        <v>33</v>
      </c>
      <c r="H17" s="20" t="str">
        <f>VLOOKUP(G17,Issuer!B:D,2,0)</f>
        <v>Baa1/BBB+/-</v>
      </c>
      <c r="I17" s="20">
        <f>VLOOKUP(G17,Issuer!B:D,3,0)</f>
        <v>4</v>
      </c>
      <c r="J17" s="20">
        <v>24</v>
      </c>
      <c r="K17" s="20">
        <f t="shared" si="3"/>
        <v>3</v>
      </c>
      <c r="L17" s="20" t="s">
        <v>64</v>
      </c>
      <c r="M17" s="20">
        <f>VLOOKUP(L17,Ccy!A:B,2,0)</f>
        <v>1</v>
      </c>
      <c r="N17" s="22">
        <f t="shared" si="1"/>
        <v>4.3499999999999996</v>
      </c>
      <c r="O17" s="20">
        <v>5</v>
      </c>
    </row>
    <row r="18" spans="2:15" ht="15" thickBot="1">
      <c r="B18" s="16" t="s">
        <v>153</v>
      </c>
      <c r="C18" s="17">
        <v>5</v>
      </c>
      <c r="D18" s="16" t="s">
        <v>113</v>
      </c>
      <c r="E18" s="16" t="s">
        <v>115</v>
      </c>
      <c r="F18" s="17">
        <v>5</v>
      </c>
      <c r="G18" s="16" t="s">
        <v>44</v>
      </c>
      <c r="H18" s="16" t="str">
        <f>VLOOKUP(G18,Issuer!B:D,2,0)</f>
        <v>A2  / A-/ A</v>
      </c>
      <c r="I18" s="17">
        <f>VLOOKUP(G18,Issuer!B:D,3,0)</f>
        <v>3</v>
      </c>
      <c r="J18" s="16">
        <v>12</v>
      </c>
      <c r="K18" s="17">
        <f t="shared" si="3"/>
        <v>2</v>
      </c>
      <c r="L18" s="16" t="s">
        <v>64</v>
      </c>
      <c r="M18" s="16">
        <f>VLOOKUP(L18,Ccy!A:B,2,0)</f>
        <v>1</v>
      </c>
      <c r="N18" s="19">
        <f t="shared" si="1"/>
        <v>4</v>
      </c>
      <c r="O18" s="16">
        <v>5</v>
      </c>
    </row>
    <row r="19" spans="2:15" ht="15" thickBot="1">
      <c r="B19" s="16" t="s">
        <v>153</v>
      </c>
      <c r="C19" s="17">
        <v>5</v>
      </c>
      <c r="D19" s="16" t="s">
        <v>113</v>
      </c>
      <c r="E19" s="16" t="s">
        <v>115</v>
      </c>
      <c r="F19" s="17">
        <v>5</v>
      </c>
      <c r="G19" s="16" t="s">
        <v>44</v>
      </c>
      <c r="H19" s="16" t="str">
        <f>VLOOKUP(G19,Issuer!B:D,2,0)</f>
        <v>A2  / A-/ A</v>
      </c>
      <c r="I19" s="17">
        <f>VLOOKUP(G19,Issuer!B:D,3,0)</f>
        <v>3</v>
      </c>
      <c r="J19" s="16">
        <v>24</v>
      </c>
      <c r="K19" s="17">
        <f t="shared" si="3"/>
        <v>3</v>
      </c>
      <c r="L19" s="16" t="s">
        <v>64</v>
      </c>
      <c r="M19" s="16">
        <f>VLOOKUP(L19,Ccy!A:B,2,0)</f>
        <v>1</v>
      </c>
      <c r="N19" s="19">
        <f t="shared" si="1"/>
        <v>4.0999999999999996</v>
      </c>
      <c r="O19" s="16">
        <v>5</v>
      </c>
    </row>
    <row r="20" spans="2:15" ht="15" thickBot="1">
      <c r="B20" s="20" t="s">
        <v>153</v>
      </c>
      <c r="C20" s="17">
        <v>5</v>
      </c>
      <c r="D20" s="20" t="s">
        <v>114</v>
      </c>
      <c r="E20" s="20" t="s">
        <v>116</v>
      </c>
      <c r="F20" s="17">
        <v>5</v>
      </c>
      <c r="G20" s="20" t="s">
        <v>33</v>
      </c>
      <c r="H20" s="20" t="str">
        <f>VLOOKUP(G20,Issuer!B:D,2,0)</f>
        <v>Baa1/BBB+/-</v>
      </c>
      <c r="I20" s="20">
        <f>VLOOKUP(G20,Issuer!B:D,3,0)</f>
        <v>4</v>
      </c>
      <c r="J20" s="20">
        <v>12</v>
      </c>
      <c r="K20" s="20">
        <f t="shared" si="3"/>
        <v>2</v>
      </c>
      <c r="L20" s="20" t="s">
        <v>64</v>
      </c>
      <c r="M20" s="20">
        <f>VLOOKUP(L20,Ccy!A:B,2,0)</f>
        <v>1</v>
      </c>
      <c r="N20" s="22">
        <f t="shared" si="1"/>
        <v>4.25</v>
      </c>
      <c r="O20" s="20">
        <v>5</v>
      </c>
    </row>
    <row r="21" spans="2:15" ht="15" thickBot="1">
      <c r="B21" s="20" t="s">
        <v>153</v>
      </c>
      <c r="C21" s="17">
        <v>5</v>
      </c>
      <c r="D21" s="20" t="s">
        <v>114</v>
      </c>
      <c r="E21" s="20" t="s">
        <v>116</v>
      </c>
      <c r="F21" s="17">
        <v>5</v>
      </c>
      <c r="G21" s="20" t="s">
        <v>33</v>
      </c>
      <c r="H21" s="20" t="str">
        <f>VLOOKUP(G21,Issuer!B:D,2,0)</f>
        <v>Baa1/BBB+/-</v>
      </c>
      <c r="I21" s="20">
        <f>VLOOKUP(G21,Issuer!B:D,3,0)</f>
        <v>4</v>
      </c>
      <c r="J21" s="20">
        <v>24</v>
      </c>
      <c r="K21" s="20">
        <f t="shared" si="3"/>
        <v>3</v>
      </c>
      <c r="L21" s="20" t="s">
        <v>64</v>
      </c>
      <c r="M21" s="20">
        <f>VLOOKUP(L21,Ccy!A:B,2,0)</f>
        <v>1</v>
      </c>
      <c r="N21" s="22">
        <f t="shared" si="1"/>
        <v>4.3499999999999996</v>
      </c>
      <c r="O21" s="20">
        <v>5</v>
      </c>
    </row>
    <row r="22" spans="2:15" ht="15" thickBot="1">
      <c r="B22" s="20" t="s">
        <v>153</v>
      </c>
      <c r="C22" s="17">
        <v>5</v>
      </c>
      <c r="D22" s="20" t="s">
        <v>117</v>
      </c>
      <c r="E22" s="20" t="s">
        <v>118</v>
      </c>
      <c r="F22" s="17">
        <v>5</v>
      </c>
      <c r="G22" s="20" t="s">
        <v>33</v>
      </c>
      <c r="H22" s="20" t="str">
        <f>VLOOKUP(G22,Issuer!B:D,2,0)</f>
        <v>Baa1/BBB+/-</v>
      </c>
      <c r="I22" s="20">
        <f>VLOOKUP(G22,Issuer!B:D,3,0)</f>
        <v>4</v>
      </c>
      <c r="J22" s="20">
        <v>12</v>
      </c>
      <c r="K22" s="20">
        <f t="shared" ref="K22:K27" si="4">IF(AND(J22&gt;=0,J22&lt;=12),2,IF(AND(J22&gt;12,J22&lt;=60),3,IF(AND(J22&gt;60,J22&lt;=120),4,IF(AND(J22&gt;120,J22&lt;99999),5,""))))</f>
        <v>2</v>
      </c>
      <c r="L22" s="20" t="s">
        <v>64</v>
      </c>
      <c r="M22" s="20">
        <f>VLOOKUP(L22,Ccy!A:B,2,0)</f>
        <v>1</v>
      </c>
      <c r="N22" s="22">
        <f t="shared" si="1"/>
        <v>4.25</v>
      </c>
      <c r="O22" s="20">
        <v>5</v>
      </c>
    </row>
    <row r="23" spans="2:15" ht="15" thickBot="1">
      <c r="B23" s="20" t="s">
        <v>153</v>
      </c>
      <c r="C23" s="17">
        <v>5</v>
      </c>
      <c r="D23" s="20" t="s">
        <v>117</v>
      </c>
      <c r="E23" s="20" t="s">
        <v>118</v>
      </c>
      <c r="F23" s="17">
        <v>5</v>
      </c>
      <c r="G23" s="20" t="s">
        <v>33</v>
      </c>
      <c r="H23" s="20" t="str">
        <f>VLOOKUP(G23,Issuer!B:D,2,0)</f>
        <v>Baa1/BBB+/-</v>
      </c>
      <c r="I23" s="20">
        <f>VLOOKUP(G23,Issuer!B:D,3,0)</f>
        <v>4</v>
      </c>
      <c r="J23" s="20">
        <v>24</v>
      </c>
      <c r="K23" s="20">
        <f t="shared" si="4"/>
        <v>3</v>
      </c>
      <c r="L23" s="20" t="s">
        <v>64</v>
      </c>
      <c r="M23" s="20">
        <f>VLOOKUP(L23,Ccy!A:B,2,0)</f>
        <v>1</v>
      </c>
      <c r="N23" s="22">
        <f t="shared" si="1"/>
        <v>4.3499999999999996</v>
      </c>
      <c r="O23" s="20">
        <v>5</v>
      </c>
    </row>
    <row r="24" spans="2:15" ht="15" thickBot="1">
      <c r="B24" s="16" t="s">
        <v>153</v>
      </c>
      <c r="C24" s="17">
        <v>5</v>
      </c>
      <c r="D24" s="16" t="s">
        <v>119</v>
      </c>
      <c r="E24" s="16" t="s">
        <v>120</v>
      </c>
      <c r="F24" s="17">
        <v>5</v>
      </c>
      <c r="G24" s="16" t="s">
        <v>44</v>
      </c>
      <c r="H24" s="16" t="str">
        <f>VLOOKUP(G24,Issuer!B:D,2,0)</f>
        <v>A2  / A-/ A</v>
      </c>
      <c r="I24" s="17">
        <f>VLOOKUP(G24,Issuer!B:D,3,0)</f>
        <v>3</v>
      </c>
      <c r="J24" s="16">
        <v>12</v>
      </c>
      <c r="K24" s="17">
        <f t="shared" si="4"/>
        <v>2</v>
      </c>
      <c r="L24" s="16" t="s">
        <v>64</v>
      </c>
      <c r="M24" s="16">
        <f>VLOOKUP(L24,Ccy!A:B,2,0)</f>
        <v>1</v>
      </c>
      <c r="N24" s="19">
        <f t="shared" si="1"/>
        <v>4</v>
      </c>
      <c r="O24" s="16">
        <v>5</v>
      </c>
    </row>
    <row r="25" spans="2:15" ht="15" thickBot="1">
      <c r="B25" s="16" t="s">
        <v>153</v>
      </c>
      <c r="C25" s="17">
        <v>5</v>
      </c>
      <c r="D25" s="16" t="s">
        <v>119</v>
      </c>
      <c r="E25" s="16" t="s">
        <v>120</v>
      </c>
      <c r="F25" s="17">
        <v>5</v>
      </c>
      <c r="G25" s="16" t="s">
        <v>44</v>
      </c>
      <c r="H25" s="16" t="str">
        <f>VLOOKUP(G25,Issuer!B:D,2,0)</f>
        <v>A2  / A-/ A</v>
      </c>
      <c r="I25" s="17">
        <f>VLOOKUP(G25,Issuer!B:D,3,0)</f>
        <v>3</v>
      </c>
      <c r="J25" s="16">
        <v>24</v>
      </c>
      <c r="K25" s="17">
        <f t="shared" si="4"/>
        <v>3</v>
      </c>
      <c r="L25" s="16" t="s">
        <v>64</v>
      </c>
      <c r="M25" s="16">
        <f>VLOOKUP(L25,Ccy!A:B,2,0)</f>
        <v>1</v>
      </c>
      <c r="N25" s="19">
        <f t="shared" si="1"/>
        <v>4.0999999999999996</v>
      </c>
      <c r="O25" s="16">
        <v>5</v>
      </c>
    </row>
    <row r="26" spans="2:15" ht="15" thickBot="1">
      <c r="B26" s="20" t="s">
        <v>153</v>
      </c>
      <c r="C26" s="17">
        <v>5</v>
      </c>
      <c r="D26" s="20" t="s">
        <v>121</v>
      </c>
      <c r="E26" s="20" t="s">
        <v>122</v>
      </c>
      <c r="F26" s="17">
        <v>5</v>
      </c>
      <c r="G26" s="20" t="s">
        <v>33</v>
      </c>
      <c r="H26" s="20" t="str">
        <f>VLOOKUP(G26,Issuer!B:D,2,0)</f>
        <v>Baa1/BBB+/-</v>
      </c>
      <c r="I26" s="20">
        <f>VLOOKUP(G26,Issuer!B:D,3,0)</f>
        <v>4</v>
      </c>
      <c r="J26" s="20">
        <v>12</v>
      </c>
      <c r="K26" s="20">
        <f t="shared" si="4"/>
        <v>2</v>
      </c>
      <c r="L26" s="20" t="s">
        <v>64</v>
      </c>
      <c r="M26" s="20">
        <f>VLOOKUP(L26,Ccy!A:B,2,0)</f>
        <v>1</v>
      </c>
      <c r="N26" s="22">
        <f t="shared" si="1"/>
        <v>4.25</v>
      </c>
      <c r="O26" s="20">
        <v>5</v>
      </c>
    </row>
    <row r="27" spans="2:15" ht="15" thickBot="1">
      <c r="B27" s="20" t="s">
        <v>153</v>
      </c>
      <c r="C27" s="17">
        <v>5</v>
      </c>
      <c r="D27" s="20" t="s">
        <v>121</v>
      </c>
      <c r="E27" s="20" t="s">
        <v>122</v>
      </c>
      <c r="F27" s="17">
        <v>5</v>
      </c>
      <c r="G27" s="20" t="s">
        <v>33</v>
      </c>
      <c r="H27" s="20" t="str">
        <f>VLOOKUP(G27,Issuer!B:D,2,0)</f>
        <v>Baa1/BBB+/-</v>
      </c>
      <c r="I27" s="20">
        <f>VLOOKUP(G27,Issuer!B:D,3,0)</f>
        <v>4</v>
      </c>
      <c r="J27" s="20">
        <v>24</v>
      </c>
      <c r="K27" s="20">
        <f t="shared" si="4"/>
        <v>3</v>
      </c>
      <c r="L27" s="20" t="s">
        <v>64</v>
      </c>
      <c r="M27" s="20">
        <f>VLOOKUP(L27,Ccy!A:B,2,0)</f>
        <v>1</v>
      </c>
      <c r="N27" s="22">
        <f t="shared" si="1"/>
        <v>4.3499999999999996</v>
      </c>
      <c r="O27" s="20">
        <v>5</v>
      </c>
    </row>
    <row r="28" spans="2:15" s="11" customFormat="1" ht="16.5" customHeight="1">
      <c r="B28" s="23"/>
      <c r="C28" s="23"/>
      <c r="D28" s="23"/>
      <c r="E28" s="23"/>
      <c r="F28" s="23"/>
      <c r="G28" s="23"/>
      <c r="H28" s="23"/>
      <c r="I28" s="23"/>
      <c r="J28" s="24"/>
      <c r="K28" s="24"/>
    </row>
    <row r="29" spans="2:15" s="11" customFormat="1">
      <c r="B29" s="25" t="s">
        <v>156</v>
      </c>
      <c r="C29" s="23"/>
      <c r="D29" s="23"/>
      <c r="E29" s="23"/>
      <c r="F29" s="23"/>
      <c r="G29" s="23"/>
      <c r="H29" s="23"/>
      <c r="I29" s="23"/>
      <c r="J29" s="26"/>
      <c r="K29" s="26"/>
    </row>
    <row r="30" spans="2:15" s="11" customFormat="1">
      <c r="B30" s="25" t="s">
        <v>155</v>
      </c>
      <c r="C30" s="25"/>
    </row>
    <row r="31" spans="2:15" s="11" customFormat="1"/>
    <row r="32" spans="2:15"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sheetData>
  <sheetProtection algorithmName="SHA-512" hashValue="YJSuLr18JVDlU1UwsIMNufRMg+zvlkp33gBiL4shuFrQFDfc+ucDt4+2V2wbT0eziXK551pdreRuBPc7etpk6A==" saltValue="8VtyHFP9gPvPMfFjfimFNw==" spinCount="100000" sheet="1" objects="1" scenarios="1"/>
  <phoneticPr fontId="12" type="noConversion"/>
  <hyperlinks>
    <hyperlink ref="L3" location="Disclaimer免责声明!A1" display="Disclaimer免责声明" xr:uid="{7E855DFD-1B33-41FD-845A-6DDBD93EB0E4}"/>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3B183-1382-4554-84A4-BB14EA0A5DBF}">
  <dimension ref="A1:AP151"/>
  <sheetViews>
    <sheetView workbookViewId="0">
      <selection activeCell="E9" sqref="E9"/>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17.28515625"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 style="13" hidden="1" customWidth="1"/>
    <col min="12" max="12" width="2.28515625" style="13" hidden="1" customWidth="1"/>
    <col min="13" max="13" width="8.42578125" style="13" hidden="1" customWidth="1"/>
    <col min="14" max="14" width="14" style="13" bestFit="1" customWidth="1"/>
    <col min="15" max="42" width="9.140625" style="11"/>
    <col min="43" max="16384" width="9.140625" style="13"/>
  </cols>
  <sheetData>
    <row r="1" spans="2:14" s="11" customFormat="1"/>
    <row r="2" spans="2:14" ht="22.5">
      <c r="B2" s="11"/>
      <c r="C2" s="11"/>
      <c r="D2" s="11"/>
      <c r="E2" s="43" t="s">
        <v>264</v>
      </c>
      <c r="F2" s="11"/>
      <c r="G2" s="11"/>
      <c r="H2" s="11"/>
      <c r="I2" s="11"/>
      <c r="J2" s="11"/>
      <c r="K2" s="11"/>
      <c r="L2" s="11"/>
      <c r="M2" s="11"/>
      <c r="N2" s="11"/>
    </row>
    <row r="3" spans="2:14" ht="20.25">
      <c r="B3" s="11"/>
      <c r="C3" s="11"/>
      <c r="D3" s="11"/>
      <c r="E3" s="12" t="s">
        <v>262</v>
      </c>
      <c r="F3" s="11"/>
      <c r="G3" s="11"/>
      <c r="H3" s="11"/>
      <c r="I3" s="11"/>
      <c r="J3" s="11"/>
      <c r="K3" s="11"/>
      <c r="L3" s="11"/>
      <c r="M3" s="11"/>
      <c r="N3" s="25"/>
    </row>
    <row r="4" spans="2:14" ht="15" thickBot="1">
      <c r="B4" s="11"/>
      <c r="C4" s="11"/>
      <c r="D4" s="11"/>
      <c r="E4" s="11"/>
      <c r="F4" s="11"/>
      <c r="G4" s="11"/>
      <c r="H4" s="11"/>
      <c r="I4" s="11"/>
      <c r="J4" s="11"/>
      <c r="K4" s="11"/>
      <c r="L4" s="11"/>
      <c r="M4" s="11"/>
      <c r="N4" s="11"/>
    </row>
    <row r="5" spans="2:14" ht="45.75" thickBot="1">
      <c r="B5" s="15" t="s">
        <v>0</v>
      </c>
      <c r="C5" s="15" t="s">
        <v>58</v>
      </c>
      <c r="D5" s="15" t="s">
        <v>265</v>
      </c>
      <c r="E5" s="15" t="s">
        <v>266</v>
      </c>
      <c r="F5" s="15" t="s">
        <v>56</v>
      </c>
      <c r="G5" s="15" t="s">
        <v>28</v>
      </c>
      <c r="H5" s="15" t="s">
        <v>60</v>
      </c>
      <c r="I5" s="47" t="s">
        <v>59</v>
      </c>
      <c r="J5" s="15" t="s">
        <v>61</v>
      </c>
      <c r="K5" s="47" t="s">
        <v>62</v>
      </c>
      <c r="L5" s="15" t="s">
        <v>63</v>
      </c>
      <c r="M5" s="15" t="s">
        <v>77</v>
      </c>
      <c r="N5" s="15" t="s">
        <v>79</v>
      </c>
    </row>
    <row r="6" spans="2:14" ht="29.25" thickBot="1">
      <c r="B6" s="42" t="s">
        <v>263</v>
      </c>
      <c r="C6" s="16">
        <v>3</v>
      </c>
      <c r="D6" s="16" t="s">
        <v>64</v>
      </c>
      <c r="E6" s="16" t="s">
        <v>76</v>
      </c>
      <c r="F6" s="17">
        <v>5</v>
      </c>
      <c r="G6" s="16" t="s">
        <v>33</v>
      </c>
      <c r="H6" s="16" t="str">
        <f>VLOOKUP(G6,Issuer!B:D,2,0)</f>
        <v>Baa1/BBB+/-</v>
      </c>
      <c r="I6" s="17">
        <f>VLOOKUP(G6,Issuer!B:D,3,0)</f>
        <v>4</v>
      </c>
      <c r="J6" s="16">
        <v>6</v>
      </c>
      <c r="K6" s="17">
        <f t="shared" ref="K6:K9" si="0">IF(AND(J6&gt;=0,J6&lt;=12),2,IF(AND(J6&gt;12,J6&lt;=60),3,IF(AND(J6&gt;60,J6&lt;=120),4,IF(AND(J6&gt;120,J6&lt;99999),5,""))))</f>
        <v>2</v>
      </c>
      <c r="L6" s="16">
        <f>MAX(VLOOKUP(D6,Ccy!A:B,2,0),VLOOKUP(E6,Ccy!A:B,2,0))</f>
        <v>5</v>
      </c>
      <c r="M6" s="19">
        <f>C6*0.35+F6*0.25+I6*0.25+K6*0.1+L6*0.05</f>
        <v>3.75</v>
      </c>
      <c r="N6" s="16">
        <f>IF(AND(M6&gt;=1,M6&lt;=1.45),1,IF(AND(M6&gt;1.45,M6&lt;=2.1),2,IF(AND(M6&gt;2.1,M6&lt;=2.95),3,IF(AND(M6&gt;2.95,M6&lt;=3.65),4,IF(AND(M6&gt;3.65,M6&lt;=5),5,"")))))</f>
        <v>5</v>
      </c>
    </row>
    <row r="7" spans="2:14" ht="29.25" thickBot="1">
      <c r="B7" s="42" t="s">
        <v>263</v>
      </c>
      <c r="C7" s="16">
        <v>3</v>
      </c>
      <c r="D7" s="16" t="s">
        <v>76</v>
      </c>
      <c r="E7" s="16" t="s">
        <v>64</v>
      </c>
      <c r="F7" s="17">
        <v>5</v>
      </c>
      <c r="G7" s="16" t="s">
        <v>29</v>
      </c>
      <c r="H7" s="16" t="str">
        <f>VLOOKUP(G7,Issuer!B:D,2,0)</f>
        <v>Baa1/BBB+/A-</v>
      </c>
      <c r="I7" s="17">
        <f>VLOOKUP(G7,Issuer!B:D,3,0)</f>
        <v>4</v>
      </c>
      <c r="J7" s="16">
        <v>1</v>
      </c>
      <c r="K7" s="17">
        <f t="shared" si="0"/>
        <v>2</v>
      </c>
      <c r="L7" s="16">
        <f>MAX(VLOOKUP(D7,Ccy!A:B,2,0),VLOOKUP(E7,Ccy!A:B,2,0))</f>
        <v>5</v>
      </c>
      <c r="M7" s="19">
        <f>C7*0.35+F7*0.25+I7*0.25+K7*0.1+L7*0.05</f>
        <v>3.75</v>
      </c>
      <c r="N7" s="16">
        <f>IF(AND(M7&gt;=1,M7&lt;=1.45),1,IF(AND(M7&gt;1.45,M7&lt;=2.1),2,IF(AND(M7&gt;2.1,M7&lt;=2.95),3,IF(AND(M7&gt;2.95,M7&lt;=3.65),4,IF(AND(M7&gt;3.65,M7&lt;=5),5,"")))))</f>
        <v>5</v>
      </c>
    </row>
    <row r="8" spans="2:14" ht="29.25" thickBot="1">
      <c r="B8" s="42" t="s">
        <v>263</v>
      </c>
      <c r="C8" s="16">
        <v>3</v>
      </c>
      <c r="D8" s="16" t="s">
        <v>76</v>
      </c>
      <c r="E8" s="16" t="s">
        <v>65</v>
      </c>
      <c r="F8" s="17">
        <v>5</v>
      </c>
      <c r="G8" s="16" t="s">
        <v>33</v>
      </c>
      <c r="H8" s="16" t="str">
        <f>VLOOKUP(G8,Issuer!B:D,2,0)</f>
        <v>Baa1/BBB+/-</v>
      </c>
      <c r="I8" s="17">
        <f>VLOOKUP(G8,Issuer!B:D,3,0)</f>
        <v>4</v>
      </c>
      <c r="J8" s="16">
        <v>3</v>
      </c>
      <c r="K8" s="17">
        <f t="shared" si="0"/>
        <v>2</v>
      </c>
      <c r="L8" s="16">
        <f>MAX(VLOOKUP(D8,Ccy!A:B,2,0),VLOOKUP(E8,Ccy!A:B,2,0))</f>
        <v>5</v>
      </c>
      <c r="M8" s="19">
        <f>C8*0.35+F8*0.25+I8*0.25+K8*0.1+L8*0.05</f>
        <v>3.75</v>
      </c>
      <c r="N8" s="16">
        <f t="shared" ref="N8:N9" si="1">IF(AND(M8&gt;=1,M8&lt;=1.45),1,IF(AND(M8&gt;1.45,M8&lt;=2.1),2,IF(AND(M8&gt;2.1,M8&lt;=2.95),3,IF(AND(M8&gt;2.95,M8&lt;=3.65),4,IF(AND(M8&gt;3.65,M8&lt;=5),5,"")))))</f>
        <v>5</v>
      </c>
    </row>
    <row r="9" spans="2:14" ht="29.25" thickBot="1">
      <c r="B9" s="42" t="s">
        <v>263</v>
      </c>
      <c r="C9" s="16">
        <v>3</v>
      </c>
      <c r="D9" s="16" t="s">
        <v>64</v>
      </c>
      <c r="E9" s="16" t="s">
        <v>67</v>
      </c>
      <c r="F9" s="17">
        <v>5</v>
      </c>
      <c r="G9" s="16" t="s">
        <v>32</v>
      </c>
      <c r="H9" s="16" t="str">
        <f>VLOOKUP(G9,Issuer!B:D,2,0)</f>
        <v>A1 / A-/ A+</v>
      </c>
      <c r="I9" s="17">
        <f>VLOOKUP(G9,Issuer!B:D,3,0)</f>
        <v>3</v>
      </c>
      <c r="J9" s="16">
        <v>2</v>
      </c>
      <c r="K9" s="17">
        <f t="shared" si="0"/>
        <v>2</v>
      </c>
      <c r="L9" s="16">
        <f>MAX(VLOOKUP(D9,Ccy!A:B,2,0),VLOOKUP(E9,Ccy!A:B,2,0))</f>
        <v>1</v>
      </c>
      <c r="M9" s="19">
        <f>C9*0.35+F9*0.25+I9*0.25+K9*0.1+L9*0.05</f>
        <v>3.3</v>
      </c>
      <c r="N9" s="16">
        <f t="shared" si="1"/>
        <v>4</v>
      </c>
    </row>
    <row r="10" spans="2:14" s="11" customFormat="1">
      <c r="B10" s="23"/>
      <c r="C10" s="23"/>
      <c r="D10" s="23"/>
      <c r="E10" s="23"/>
      <c r="F10" s="23"/>
      <c r="G10" s="23"/>
      <c r="H10" s="23"/>
      <c r="I10" s="23"/>
      <c r="J10" s="23"/>
      <c r="K10" s="23"/>
      <c r="L10" s="23"/>
      <c r="N10" s="23"/>
    </row>
    <row r="11" spans="2:14" s="11" customFormat="1">
      <c r="B11" s="23"/>
      <c r="C11" s="23"/>
      <c r="D11" s="23"/>
      <c r="E11" s="23"/>
      <c r="F11" s="23"/>
      <c r="G11" s="23"/>
      <c r="H11" s="23"/>
      <c r="I11" s="23"/>
      <c r="J11" s="23"/>
      <c r="K11" s="23"/>
      <c r="L11" s="23"/>
      <c r="N11" s="23"/>
    </row>
    <row r="12" spans="2:14" s="11" customFormat="1" ht="16.5" customHeight="1">
      <c r="B12" s="23"/>
      <c r="C12" s="23"/>
      <c r="D12" s="23"/>
      <c r="E12" s="23"/>
      <c r="F12" s="23"/>
      <c r="G12" s="23"/>
      <c r="H12" s="23"/>
      <c r="I12" s="23"/>
      <c r="J12" s="24"/>
      <c r="K12" s="24"/>
    </row>
    <row r="13" spans="2:14" s="11" customFormat="1">
      <c r="B13" s="25" t="s">
        <v>156</v>
      </c>
      <c r="C13" s="23"/>
      <c r="D13" s="23"/>
      <c r="E13" s="23"/>
      <c r="F13" s="23"/>
      <c r="G13" s="23"/>
      <c r="H13" s="23"/>
      <c r="I13" s="23"/>
      <c r="J13" s="26"/>
      <c r="K13" s="26"/>
    </row>
    <row r="14" spans="2:14" s="11" customFormat="1">
      <c r="B14" s="25" t="s">
        <v>155</v>
      </c>
      <c r="C14" s="25"/>
    </row>
    <row r="15" spans="2:14" s="11" customFormat="1"/>
    <row r="16" spans="2:14"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sheetData>
  <sheetProtection algorithmName="SHA-512" hashValue="4jivdQpr9hPsJkCOxLTFxKBCqWMDN8jMepZZ7puyVV5lmDumHDXKSs13JOaFU+Ej0NGwqxCq8ejAvku4eze64w==" saltValue="5gw3ZgiGzL/YlmuEyJNlYw==" spinCount="100000" sheet="1" objects="1" scenarios="1"/>
  <phoneticPr fontId="12" type="noConversion"/>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80BAB-D82D-42FA-A078-B523B17ED696}">
  <dimension ref="A1:AH97"/>
  <sheetViews>
    <sheetView zoomScale="85" zoomScaleNormal="85" workbookViewId="0">
      <selection activeCell="G19" sqref="G19"/>
    </sheetView>
  </sheetViews>
  <sheetFormatPr defaultColWidth="9.140625" defaultRowHeight="14.25"/>
  <cols>
    <col min="1" max="1" width="3.7109375" style="11" customWidth="1"/>
    <col min="2" max="2" width="12.28515625" style="13" customWidth="1"/>
    <col min="3" max="3" width="2.28515625" style="13" hidden="1" customWidth="1"/>
    <col min="4" max="4" width="16.2851562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34" width="9.140625" style="11"/>
    <col min="35" max="16384" width="9.140625" style="13"/>
  </cols>
  <sheetData>
    <row r="1" spans="2:15" s="11" customFormat="1"/>
    <row r="2" spans="2:15" ht="20.25">
      <c r="B2" s="11"/>
      <c r="C2" s="11"/>
      <c r="D2" s="11"/>
      <c r="E2" s="12" t="s">
        <v>164</v>
      </c>
      <c r="F2" s="11"/>
      <c r="G2" s="11"/>
      <c r="H2" s="11"/>
      <c r="I2" s="11"/>
      <c r="J2" s="11"/>
      <c r="K2" s="11"/>
      <c r="L2" s="11"/>
      <c r="M2" s="11"/>
      <c r="N2" s="11"/>
      <c r="O2" s="11"/>
    </row>
    <row r="3" spans="2:15" ht="20.25">
      <c r="B3" s="11"/>
      <c r="C3" s="11"/>
      <c r="D3" s="11"/>
      <c r="E3" s="12" t="s">
        <v>106</v>
      </c>
      <c r="F3" s="11"/>
      <c r="G3" s="11"/>
      <c r="H3" s="11"/>
      <c r="I3" s="11"/>
      <c r="J3" s="11"/>
      <c r="K3" s="11"/>
      <c r="L3" s="10" t="s">
        <v>140</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ht="17.25" thickBot="1">
      <c r="B6" s="16" t="s">
        <v>107</v>
      </c>
      <c r="C6" s="17">
        <v>3</v>
      </c>
      <c r="D6" s="16" t="s">
        <v>108</v>
      </c>
      <c r="E6" s="16" t="s">
        <v>109</v>
      </c>
      <c r="F6" s="17">
        <v>1</v>
      </c>
      <c r="G6" s="16" t="s">
        <v>44</v>
      </c>
      <c r="H6" s="16" t="str">
        <f>VLOOKUP(G6,Issuer!B:D,2,0)</f>
        <v>A2  / A-/ A</v>
      </c>
      <c r="I6" s="17">
        <f>VLOOKUP(G6,Issuer!B:D,3,0)</f>
        <v>3</v>
      </c>
      <c r="J6" s="29" t="s">
        <v>208</v>
      </c>
      <c r="K6" s="17">
        <v>2</v>
      </c>
      <c r="L6" s="16" t="s">
        <v>64</v>
      </c>
      <c r="M6" s="17">
        <f>VLOOKUP(L6,Ccy!A:B,2,0)</f>
        <v>1</v>
      </c>
      <c r="N6" s="19">
        <f>C6*0.35+F6*0.25+I6*0.25+K6*0.1+M6*0.05</f>
        <v>2.2999999999999998</v>
      </c>
      <c r="O6" s="16">
        <f>IF(AND(N6&gt;=1,N6&lt;=1.45),1,IF(AND(N6&gt;1.45,N6&lt;=2.1),2,IF(AND(N6&gt;2.1,N6&lt;=2.95),3,IF(AND(N6&gt;2.95,N6&lt;=3.65),4,IF(AND(N6&gt;3.65,N6&lt;=5),5,"")))))</f>
        <v>3</v>
      </c>
    </row>
    <row r="7" spans="2:15" ht="29.25" thickBot="1">
      <c r="B7" s="16" t="s">
        <v>107</v>
      </c>
      <c r="C7" s="17">
        <v>3</v>
      </c>
      <c r="D7" s="16" t="s">
        <v>112</v>
      </c>
      <c r="E7" s="16" t="s">
        <v>111</v>
      </c>
      <c r="F7" s="17">
        <v>1</v>
      </c>
      <c r="G7" s="16" t="s">
        <v>44</v>
      </c>
      <c r="H7" s="16" t="str">
        <f>VLOOKUP(G7,Issuer!B:D,2,0)</f>
        <v>A2  / A-/ A</v>
      </c>
      <c r="I7" s="17">
        <f>VLOOKUP(G7,Issuer!B:D,3,0)</f>
        <v>3</v>
      </c>
      <c r="J7" s="16" t="s">
        <v>110</v>
      </c>
      <c r="K7" s="17">
        <v>2</v>
      </c>
      <c r="L7" s="16" t="s">
        <v>65</v>
      </c>
      <c r="M7" s="17">
        <f>VLOOKUP(L7,Ccy!A:B,2,0)</f>
        <v>1</v>
      </c>
      <c r="N7" s="19">
        <f>C7*0.35+F7*0.25+I7*0.25+K7*0.1+M7*0.05</f>
        <v>2.2999999999999998</v>
      </c>
      <c r="O7" s="16">
        <f t="shared" ref="O7:O10" si="0">IF(AND(N7&gt;=1,N7&lt;=1.45),1,IF(AND(N7&gt;1.45,N7&lt;=2.1),2,IF(AND(N7&gt;2.1,N7&lt;=2.95),3,IF(AND(N7&gt;2.95,N7&lt;=3.65),4,IF(AND(N7&gt;3.65,N7&lt;=5),5,"")))))</f>
        <v>3</v>
      </c>
    </row>
    <row r="8" spans="2:15" ht="29.25" thickBot="1">
      <c r="B8" s="16" t="s">
        <v>107</v>
      </c>
      <c r="C8" s="17">
        <v>3</v>
      </c>
      <c r="D8" s="16" t="s">
        <v>108</v>
      </c>
      <c r="E8" s="16" t="s">
        <v>109</v>
      </c>
      <c r="F8" s="17">
        <v>1</v>
      </c>
      <c r="G8" s="16" t="s">
        <v>144</v>
      </c>
      <c r="H8" s="16" t="str">
        <f>VLOOKUP(G8,Issuer!B:D,2,0)</f>
        <v xml:space="preserve">A1 / A+/ A+ </v>
      </c>
      <c r="I8" s="17">
        <f>VLOOKUP(G8,Issuer!B:D,3,0)</f>
        <v>3</v>
      </c>
      <c r="J8" s="16" t="s">
        <v>110</v>
      </c>
      <c r="K8" s="17">
        <v>2</v>
      </c>
      <c r="L8" s="16" t="s">
        <v>64</v>
      </c>
      <c r="M8" s="17">
        <f>VLOOKUP(L8,Ccy!A:B,2,0)</f>
        <v>1</v>
      </c>
      <c r="N8" s="19">
        <f>C8*0.35+F8*0.25+I8*0.25+K8*0.1+M8*0.05</f>
        <v>2.2999999999999998</v>
      </c>
      <c r="O8" s="16">
        <f t="shared" si="0"/>
        <v>3</v>
      </c>
    </row>
    <row r="9" spans="2:15" ht="29.25" thickBot="1">
      <c r="B9" s="16" t="s">
        <v>107</v>
      </c>
      <c r="C9" s="17">
        <v>3</v>
      </c>
      <c r="D9" s="16" t="s">
        <v>112</v>
      </c>
      <c r="E9" s="16" t="s">
        <v>111</v>
      </c>
      <c r="F9" s="17">
        <v>1</v>
      </c>
      <c r="G9" s="16" t="s">
        <v>144</v>
      </c>
      <c r="H9" s="16" t="str">
        <f>VLOOKUP(G9,Issuer!B:D,2,0)</f>
        <v xml:space="preserve">A1 / A+/ A+ </v>
      </c>
      <c r="I9" s="17">
        <f>VLOOKUP(G9,Issuer!B:D,3,0)</f>
        <v>3</v>
      </c>
      <c r="J9" s="16" t="s">
        <v>110</v>
      </c>
      <c r="K9" s="17">
        <v>2</v>
      </c>
      <c r="L9" s="16" t="s">
        <v>65</v>
      </c>
      <c r="M9" s="17">
        <f>VLOOKUP(L9,Ccy!A:B,2,0)</f>
        <v>1</v>
      </c>
      <c r="N9" s="19">
        <f>C9*0.35+F9*0.25+I9*0.25+K9*0.1+M9*0.05</f>
        <v>2.2999999999999998</v>
      </c>
      <c r="O9" s="16">
        <f t="shared" si="0"/>
        <v>3</v>
      </c>
    </row>
    <row r="10" spans="2:15" ht="27.75" customHeight="1" thickBot="1">
      <c r="B10" s="16" t="s">
        <v>107</v>
      </c>
      <c r="C10" s="17">
        <v>3</v>
      </c>
      <c r="D10" s="16" t="s">
        <v>108</v>
      </c>
      <c r="E10" s="16" t="s">
        <v>109</v>
      </c>
      <c r="F10" s="17">
        <v>1</v>
      </c>
      <c r="G10" s="16" t="s">
        <v>41</v>
      </c>
      <c r="H10" s="16" t="str">
        <f>VLOOKUP(G10,Issuer!B:D,2,0)</f>
        <v>- / - / BBB-</v>
      </c>
      <c r="I10" s="17">
        <f>VLOOKUP(G10,Issuer!B:D,3,0)</f>
        <v>4</v>
      </c>
      <c r="J10" s="16" t="s">
        <v>110</v>
      </c>
      <c r="K10" s="17">
        <v>2</v>
      </c>
      <c r="L10" s="16" t="s">
        <v>64</v>
      </c>
      <c r="M10" s="17">
        <f>VLOOKUP(L10,Ccy!A:B,2,0)</f>
        <v>1</v>
      </c>
      <c r="N10" s="19">
        <f>C10*0.35+F10*0.25+I10*0.25+K10*0.1+M10*0.05</f>
        <v>2.5499999999999998</v>
      </c>
      <c r="O10" s="16">
        <f t="shared" si="0"/>
        <v>3</v>
      </c>
    </row>
    <row r="11" spans="2:15" s="11" customFormat="1" ht="16.5" customHeight="1">
      <c r="B11" s="23"/>
      <c r="C11" s="23"/>
      <c r="D11" s="23"/>
      <c r="E11" s="23"/>
      <c r="F11" s="23"/>
      <c r="G11" s="23"/>
      <c r="H11" s="23"/>
      <c r="I11" s="23"/>
      <c r="J11" s="24"/>
      <c r="K11" s="24"/>
    </row>
    <row r="12" spans="2:15" s="11" customFormat="1">
      <c r="B12" s="25" t="s">
        <v>156</v>
      </c>
      <c r="C12" s="25"/>
    </row>
    <row r="13" spans="2:15" s="11" customFormat="1">
      <c r="B13" s="25" t="s">
        <v>155</v>
      </c>
    </row>
    <row r="14" spans="2:15" s="11" customFormat="1"/>
    <row r="15" spans="2:15" s="11" customFormat="1">
      <c r="B15" s="25"/>
    </row>
    <row r="16" spans="2:15"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sheetData>
  <sheetProtection algorithmName="SHA-512" hashValue="CdhK5Mm0tghT049iaAUAtAriCWhr2uvIYFePQgmnu/vdps8sryjE6lD9elvBTYM1qqoYb+zibuXeueZkM4dBew==" saltValue="NfJs+H/wR+/6cV39f2LENA==" spinCount="100000" sheet="1" objects="1" scenarios="1"/>
  <phoneticPr fontId="12" type="noConversion"/>
  <hyperlinks>
    <hyperlink ref="L3" location="Disclaimer免责声明!A1" display="Disclaimer免责声明" xr:uid="{7ED8822F-3999-4345-A0D7-55D55ABE39AE}"/>
  </hyperlink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A8FED-0C1D-4CB5-BBAA-35726A6B8442}">
  <dimension ref="A1:AU267"/>
  <sheetViews>
    <sheetView zoomScale="85" zoomScaleNormal="85" workbookViewId="0">
      <selection activeCell="E13" sqref="E13"/>
    </sheetView>
  </sheetViews>
  <sheetFormatPr defaultColWidth="9.140625" defaultRowHeight="14.25"/>
  <cols>
    <col min="1" max="1" width="4.7109375" style="11" customWidth="1"/>
    <col min="2" max="2" width="12.28515625" style="13" customWidth="1"/>
    <col min="3" max="3" width="2.28515625" style="13" hidden="1" customWidth="1"/>
    <col min="4" max="4" width="15.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710937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ht="20.25">
      <c r="B2" s="11"/>
      <c r="C2" s="11"/>
      <c r="D2" s="11"/>
      <c r="E2" s="12" t="s">
        <v>165</v>
      </c>
      <c r="F2" s="11"/>
      <c r="G2" s="11"/>
      <c r="H2" s="11"/>
      <c r="I2" s="11"/>
      <c r="J2" s="11"/>
      <c r="K2" s="11"/>
      <c r="L2" s="11"/>
      <c r="M2" s="11"/>
      <c r="N2" s="11"/>
      <c r="O2" s="11"/>
    </row>
    <row r="3" spans="2:15" ht="20.25">
      <c r="B3" s="11"/>
      <c r="C3" s="11"/>
      <c r="D3" s="11"/>
      <c r="E3" s="12" t="s">
        <v>105</v>
      </c>
      <c r="F3" s="11"/>
      <c r="G3" s="11"/>
      <c r="H3" s="11"/>
      <c r="I3" s="11"/>
      <c r="J3" s="11"/>
      <c r="K3" s="11"/>
      <c r="L3" s="10" t="s">
        <v>140</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ht="15" thickBot="1">
      <c r="B6" s="16" t="s">
        <v>2</v>
      </c>
      <c r="C6" s="17">
        <v>3</v>
      </c>
      <c r="D6" s="16" t="s">
        <v>113</v>
      </c>
      <c r="E6" s="16" t="s">
        <v>115</v>
      </c>
      <c r="F6" s="17">
        <v>5</v>
      </c>
      <c r="G6" s="16" t="s">
        <v>41</v>
      </c>
      <c r="H6" s="16" t="str">
        <f>VLOOKUP(G6,Issuer!B:D,2,0)</f>
        <v>- / - / BBB-</v>
      </c>
      <c r="I6" s="17">
        <f>VLOOKUP(G6,Issuer!B:D,3,0)</f>
        <v>4</v>
      </c>
      <c r="J6" s="16">
        <v>3</v>
      </c>
      <c r="K6" s="17">
        <f t="shared" ref="K6:K7" si="0">IF(AND(J6&gt;=0,J6&lt;=12),2,IF(AND(J6&gt;12,J6&lt;=60),3,IF(AND(J6&gt;60,J6&lt;=120),4,IF(AND(J6&gt;120,J6&lt;99999),5,""))))</f>
        <v>2</v>
      </c>
      <c r="L6" s="16" t="s">
        <v>64</v>
      </c>
      <c r="M6" s="16">
        <f>VLOOKUP(L6,Ccy!A:B,2,0)</f>
        <v>1</v>
      </c>
      <c r="N6" s="19">
        <f t="shared" ref="N6:N7" si="1">C6*0.35+F6*0.25+I6*0.25+K6*0.1+M6*0.05</f>
        <v>3.55</v>
      </c>
      <c r="O6" s="16">
        <f t="shared" ref="O6:O7" si="2">IF(AND(N6&gt;=1,N6&lt;=1.45),1,IF(AND(N6&gt;1.45,N6&lt;=2.1),2,IF(AND(N6&gt;2.1,N6&lt;=2.95),3,IF(AND(N6&gt;2.95,N6&lt;=3.65),4,IF(AND(N6&gt;3.65,N6&lt;=5),5,"")))))</f>
        <v>4</v>
      </c>
    </row>
    <row r="7" spans="2:15" ht="17.25" thickBot="1">
      <c r="B7" s="16" t="s">
        <v>2</v>
      </c>
      <c r="C7" s="17">
        <v>3</v>
      </c>
      <c r="D7" s="16" t="s">
        <v>201</v>
      </c>
      <c r="E7" s="29" t="s">
        <v>202</v>
      </c>
      <c r="F7" s="17">
        <v>5</v>
      </c>
      <c r="G7" s="16" t="s">
        <v>41</v>
      </c>
      <c r="H7" s="16" t="str">
        <f>VLOOKUP(G7,Issuer!B:D,2,0)</f>
        <v>- / - / BBB-</v>
      </c>
      <c r="I7" s="17">
        <f>VLOOKUP(G7,Issuer!B:D,3,0)</f>
        <v>4</v>
      </c>
      <c r="J7" s="16">
        <v>4</v>
      </c>
      <c r="K7" s="17">
        <f t="shared" si="0"/>
        <v>2</v>
      </c>
      <c r="L7" s="16" t="s">
        <v>64</v>
      </c>
      <c r="M7" s="16">
        <f>VLOOKUP(L7,Ccy!A:B,2,0)</f>
        <v>1</v>
      </c>
      <c r="N7" s="19">
        <f t="shared" si="1"/>
        <v>3.55</v>
      </c>
      <c r="O7" s="16">
        <f t="shared" si="2"/>
        <v>4</v>
      </c>
    </row>
    <row r="8" spans="2:15" ht="17.25" thickBot="1">
      <c r="B8" s="16" t="s">
        <v>2</v>
      </c>
      <c r="C8" s="17">
        <v>3</v>
      </c>
      <c r="D8" s="16" t="s">
        <v>166</v>
      </c>
      <c r="E8" s="29" t="s">
        <v>167</v>
      </c>
      <c r="F8" s="17">
        <v>5</v>
      </c>
      <c r="G8" s="16" t="s">
        <v>33</v>
      </c>
      <c r="H8" s="16" t="str">
        <f>VLOOKUP(G8,Issuer!B:D,2,0)</f>
        <v>Baa1/BBB+/-</v>
      </c>
      <c r="I8" s="17">
        <f>VLOOKUP(G8,Issuer!B:D,3,0)</f>
        <v>4</v>
      </c>
      <c r="J8" s="16">
        <v>3</v>
      </c>
      <c r="K8" s="17">
        <f>IF(AND(J8&gt;=0,J8&lt;=12),2,IF(AND(J8&gt;12,J8&lt;=60),3,IF(AND(J8&gt;60,J8&lt;=120),4,IF(AND(J8&gt;120,J8&lt;99999),5,""))))</f>
        <v>2</v>
      </c>
      <c r="L8" s="16" t="s">
        <v>168</v>
      </c>
      <c r="M8" s="16">
        <f>VLOOKUP(L8,Ccy!A:B,2,0)</f>
        <v>1</v>
      </c>
      <c r="N8" s="19">
        <f t="shared" ref="N8" si="3">C8*0.35+F8*0.25+I8*0.25+K8*0.1+M8*0.05</f>
        <v>3.55</v>
      </c>
      <c r="O8" s="16">
        <f>IF(AND(N8&gt;=1,N8&lt;=1.45),1,IF(AND(N8&gt;1.45,N8&lt;=2.1),2,IF(AND(N8&gt;2.1,N8&lt;=2.95),3,IF(AND(N8&gt;2.95,N8&lt;=3.65),4,IF(AND(N8&gt;3.65,N8&lt;=5),5,"")))))</f>
        <v>4</v>
      </c>
    </row>
    <row r="9" spans="2:15" ht="15" thickBot="1">
      <c r="B9" s="16" t="s">
        <v>2</v>
      </c>
      <c r="C9" s="17">
        <v>3</v>
      </c>
      <c r="D9" s="16" t="s">
        <v>78</v>
      </c>
      <c r="E9" s="16" t="s">
        <v>81</v>
      </c>
      <c r="F9" s="17">
        <v>5</v>
      </c>
      <c r="G9" s="16" t="s">
        <v>44</v>
      </c>
      <c r="H9" s="16" t="str">
        <f>VLOOKUP(G9,Issuer!B:D,2,0)</f>
        <v>A2  / A-/ A</v>
      </c>
      <c r="I9" s="17">
        <f>VLOOKUP(G9,Issuer!B:D,3,0)</f>
        <v>3</v>
      </c>
      <c r="J9" s="16">
        <v>6</v>
      </c>
      <c r="K9" s="17">
        <f>IF(AND(J9&gt;=0,J9&lt;=12),2,IF(AND(J9&gt;12,J9&lt;=60),3,IF(AND(J9&gt;60,J9&lt;=120),4,IF(AND(J9&gt;120,J9&lt;99999),5,""))))</f>
        <v>2</v>
      </c>
      <c r="L9" s="16" t="s">
        <v>65</v>
      </c>
      <c r="M9" s="16">
        <f>VLOOKUP(L9,Ccy!A:B,2,0)</f>
        <v>1</v>
      </c>
      <c r="N9" s="19">
        <f t="shared" ref="N9:N40" si="4">C9*0.35+F9*0.25+I9*0.25+K9*0.1+M9*0.05</f>
        <v>3.3</v>
      </c>
      <c r="O9" s="16">
        <f>IF(AND(N9&gt;=1,N9&lt;=1.45),1,IF(AND(N9&gt;1.45,N9&lt;=2.1),2,IF(AND(N9&gt;2.1,N9&lt;=2.95),3,IF(AND(N9&gt;2.95,N9&lt;=3.65),4,IF(AND(N9&gt;3.65,N9&lt;=5),5,"")))))</f>
        <v>4</v>
      </c>
    </row>
    <row r="10" spans="2:15" ht="15" thickBot="1">
      <c r="B10" s="16" t="s">
        <v>2</v>
      </c>
      <c r="C10" s="17">
        <v>3</v>
      </c>
      <c r="D10" s="16" t="s">
        <v>78</v>
      </c>
      <c r="E10" s="16" t="s">
        <v>81</v>
      </c>
      <c r="F10" s="17">
        <v>5</v>
      </c>
      <c r="G10" s="16" t="s">
        <v>44</v>
      </c>
      <c r="H10" s="16" t="str">
        <f>VLOOKUP(G10,Issuer!B:D,2,0)</f>
        <v>A2  / A-/ A</v>
      </c>
      <c r="I10" s="17">
        <f>VLOOKUP(G10,Issuer!B:D,3,0)</f>
        <v>3</v>
      </c>
      <c r="J10" s="16">
        <v>12</v>
      </c>
      <c r="K10" s="17">
        <f t="shared" ref="K10:K25" si="5">IF(AND(J10&gt;=0,J10&lt;=12),2,IF(AND(J10&gt;12,J10&lt;=60),3,IF(AND(J10&gt;60,J10&lt;=120),4,IF(AND(J10&gt;120,J10&lt;99999),5,""))))</f>
        <v>2</v>
      </c>
      <c r="L10" s="16" t="s">
        <v>65</v>
      </c>
      <c r="M10" s="16">
        <f>VLOOKUP(L10,Ccy!A:B,2,0)</f>
        <v>1</v>
      </c>
      <c r="N10" s="19">
        <f t="shared" si="4"/>
        <v>3.3</v>
      </c>
      <c r="O10" s="16">
        <f>IF(AND(N10&gt;=1,N10&lt;=1.45),1,IF(AND(N10&gt;1.45,N10&lt;=2.1),2,IF(AND(N10&gt;2.1,N10&lt;=2.95),3,IF(AND(N10&gt;2.95,N10&lt;=3.65),4,IF(AND(N10&gt;3.65,N10&lt;=5),5,"")))))</f>
        <v>4</v>
      </c>
    </row>
    <row r="11" spans="2:15" ht="15" thickBot="1">
      <c r="B11" s="16" t="s">
        <v>2</v>
      </c>
      <c r="C11" s="17">
        <v>3</v>
      </c>
      <c r="D11" s="16" t="s">
        <v>78</v>
      </c>
      <c r="E11" s="16" t="s">
        <v>81</v>
      </c>
      <c r="F11" s="17">
        <v>5</v>
      </c>
      <c r="G11" s="16" t="s">
        <v>44</v>
      </c>
      <c r="H11" s="16" t="str">
        <f>VLOOKUP(G11,Issuer!B:D,2,0)</f>
        <v>A2  / A-/ A</v>
      </c>
      <c r="I11" s="17">
        <f>VLOOKUP(G11,Issuer!B:D,3,0)</f>
        <v>3</v>
      </c>
      <c r="J11" s="16">
        <v>24</v>
      </c>
      <c r="K11" s="17">
        <f t="shared" si="5"/>
        <v>3</v>
      </c>
      <c r="L11" s="16" t="s">
        <v>65</v>
      </c>
      <c r="M11" s="16">
        <f>VLOOKUP(L11,Ccy!A:B,2,0)</f>
        <v>1</v>
      </c>
      <c r="N11" s="19">
        <f t="shared" si="4"/>
        <v>3.3999999999999995</v>
      </c>
      <c r="O11" s="16">
        <f t="shared" ref="O11:O44" si="6">IF(AND(N11&gt;=1,N11&lt;=1.45),1,IF(AND(N11&gt;1.45,N11&lt;=2.1),2,IF(AND(N11&gt;2.1,N11&lt;=2.95),3,IF(AND(N11&gt;2.95,N11&lt;=3.65),4,IF(AND(N11&gt;3.65,N11&lt;=5),5,"")))))</f>
        <v>4</v>
      </c>
    </row>
    <row r="12" spans="2:15" ht="15" thickBot="1">
      <c r="B12" s="20" t="s">
        <v>2</v>
      </c>
      <c r="C12" s="20">
        <v>3</v>
      </c>
      <c r="D12" s="20" t="s">
        <v>78</v>
      </c>
      <c r="E12" s="20" t="s">
        <v>81</v>
      </c>
      <c r="F12" s="17">
        <v>5</v>
      </c>
      <c r="G12" s="20" t="s">
        <v>33</v>
      </c>
      <c r="H12" s="20" t="str">
        <f>VLOOKUP(G12,Issuer!B:D,2,0)</f>
        <v>Baa1/BBB+/-</v>
      </c>
      <c r="I12" s="20">
        <f>VLOOKUP(G12,Issuer!B:D,3,0)</f>
        <v>4</v>
      </c>
      <c r="J12" s="20">
        <v>6</v>
      </c>
      <c r="K12" s="20">
        <f t="shared" si="5"/>
        <v>2</v>
      </c>
      <c r="L12" s="20" t="s">
        <v>65</v>
      </c>
      <c r="M12" s="20">
        <f>VLOOKUP(L12,Ccy!A:B,2,0)</f>
        <v>1</v>
      </c>
      <c r="N12" s="22">
        <f t="shared" si="4"/>
        <v>3.55</v>
      </c>
      <c r="O12" s="20">
        <f>IF(AND(N12&gt;=1,N12&lt;=1.45),1,IF(AND(N12&gt;1.45,N12&lt;=2.1),2,IF(AND(N12&gt;2.1,N12&lt;=2.95),3,IF(AND(N12&gt;2.95,N12&lt;=3.65),4,IF(AND(N12&gt;3.65,N12&lt;=5),5,"")))))</f>
        <v>4</v>
      </c>
    </row>
    <row r="13" spans="2:15" ht="15" thickBot="1">
      <c r="B13" s="20" t="s">
        <v>2</v>
      </c>
      <c r="C13" s="20">
        <v>3</v>
      </c>
      <c r="D13" s="20" t="s">
        <v>78</v>
      </c>
      <c r="E13" s="20" t="s">
        <v>81</v>
      </c>
      <c r="F13" s="17">
        <v>5</v>
      </c>
      <c r="G13" s="20" t="s">
        <v>33</v>
      </c>
      <c r="H13" s="20" t="str">
        <f>VLOOKUP(G13,Issuer!B:D,2,0)</f>
        <v>Baa1/BBB+/-</v>
      </c>
      <c r="I13" s="20">
        <f>VLOOKUP(G13,Issuer!B:D,3,0)</f>
        <v>4</v>
      </c>
      <c r="J13" s="20">
        <v>12</v>
      </c>
      <c r="K13" s="20">
        <f t="shared" si="5"/>
        <v>2</v>
      </c>
      <c r="L13" s="20" t="s">
        <v>65</v>
      </c>
      <c r="M13" s="20">
        <f>VLOOKUP(L13,Ccy!A:B,2,0)</f>
        <v>1</v>
      </c>
      <c r="N13" s="22">
        <f t="shared" si="4"/>
        <v>3.55</v>
      </c>
      <c r="O13" s="20">
        <f t="shared" si="6"/>
        <v>4</v>
      </c>
    </row>
    <row r="14" spans="2:15" ht="15" thickBot="1">
      <c r="B14" s="20" t="s">
        <v>2</v>
      </c>
      <c r="C14" s="20">
        <v>3</v>
      </c>
      <c r="D14" s="20" t="s">
        <v>78</v>
      </c>
      <c r="E14" s="20" t="s">
        <v>81</v>
      </c>
      <c r="F14" s="17">
        <v>5</v>
      </c>
      <c r="G14" s="20" t="s">
        <v>33</v>
      </c>
      <c r="H14" s="20" t="str">
        <f>VLOOKUP(G14,Issuer!B:D,2,0)</f>
        <v>Baa1/BBB+/-</v>
      </c>
      <c r="I14" s="20">
        <f>VLOOKUP(G14,Issuer!B:D,3,0)</f>
        <v>4</v>
      </c>
      <c r="J14" s="20">
        <v>24</v>
      </c>
      <c r="K14" s="20">
        <f t="shared" si="5"/>
        <v>3</v>
      </c>
      <c r="L14" s="20" t="s">
        <v>65</v>
      </c>
      <c r="M14" s="20">
        <f>VLOOKUP(L14,Ccy!A:B,2,0)</f>
        <v>1</v>
      </c>
      <c r="N14" s="22">
        <f t="shared" si="4"/>
        <v>3.6499999999999995</v>
      </c>
      <c r="O14" s="20">
        <f t="shared" si="6"/>
        <v>4</v>
      </c>
    </row>
    <row r="15" spans="2:15" ht="15" thickBot="1">
      <c r="B15" s="27" t="s">
        <v>80</v>
      </c>
      <c r="C15" s="27">
        <v>3</v>
      </c>
      <c r="D15" s="27" t="s">
        <v>78</v>
      </c>
      <c r="E15" s="27" t="s">
        <v>81</v>
      </c>
      <c r="F15" s="17">
        <v>5</v>
      </c>
      <c r="G15" s="27" t="s">
        <v>33</v>
      </c>
      <c r="H15" s="27" t="str">
        <f>VLOOKUP(G15,Issuer!B:D,2,0)</f>
        <v>Baa1/BBB+/-</v>
      </c>
      <c r="I15" s="27">
        <f>VLOOKUP(G15,Issuer!B:D,3,0)</f>
        <v>4</v>
      </c>
      <c r="J15" s="27">
        <v>6</v>
      </c>
      <c r="K15" s="27">
        <f t="shared" ref="K15:K17" si="7">IF(AND(J15&gt;=0,J15&lt;=12),2,IF(AND(J15&gt;12,J15&lt;=60),3,IF(AND(J15&gt;60,J15&lt;=120),4,IF(AND(J15&gt;120,J15&lt;99999),5,""))))</f>
        <v>2</v>
      </c>
      <c r="L15" s="27" t="s">
        <v>65</v>
      </c>
      <c r="M15" s="27">
        <f>VLOOKUP(L15,Ccy!A:B,2,0)</f>
        <v>1</v>
      </c>
      <c r="N15" s="28">
        <f t="shared" si="4"/>
        <v>3.55</v>
      </c>
      <c r="O15" s="27">
        <f>IF(AND(N15&gt;=1,N15&lt;=1.45),1,IF(AND(N15&gt;1.45,N15&lt;=2.1),2,IF(AND(N15&gt;2.1,N15&lt;=2.95),3,IF(AND(N15&gt;2.95,N15&lt;=3.65),4,IF(AND(N15&gt;3.65,N15&lt;=5),5,"")))))</f>
        <v>4</v>
      </c>
    </row>
    <row r="16" spans="2:15" ht="15" thickBot="1">
      <c r="B16" s="27" t="s">
        <v>80</v>
      </c>
      <c r="C16" s="27">
        <v>3</v>
      </c>
      <c r="D16" s="27" t="s">
        <v>78</v>
      </c>
      <c r="E16" s="27" t="s">
        <v>81</v>
      </c>
      <c r="F16" s="17">
        <v>5</v>
      </c>
      <c r="G16" s="27" t="s">
        <v>33</v>
      </c>
      <c r="H16" s="27" t="str">
        <f>VLOOKUP(G16,Issuer!B:D,2,0)</f>
        <v>Baa1/BBB+/-</v>
      </c>
      <c r="I16" s="27">
        <f>VLOOKUP(G16,Issuer!B:D,3,0)</f>
        <v>4</v>
      </c>
      <c r="J16" s="27">
        <v>12</v>
      </c>
      <c r="K16" s="27">
        <f t="shared" si="7"/>
        <v>2</v>
      </c>
      <c r="L16" s="27" t="s">
        <v>65</v>
      </c>
      <c r="M16" s="27">
        <f>VLOOKUP(L16,Ccy!A:B,2,0)</f>
        <v>1</v>
      </c>
      <c r="N16" s="28">
        <f t="shared" si="4"/>
        <v>3.55</v>
      </c>
      <c r="O16" s="27">
        <f t="shared" ref="O16:O17" si="8">IF(AND(N16&gt;=1,N16&lt;=1.45),1,IF(AND(N16&gt;1.45,N16&lt;=2.1),2,IF(AND(N16&gt;2.1,N16&lt;=2.95),3,IF(AND(N16&gt;2.95,N16&lt;=3.65),4,IF(AND(N16&gt;3.65,N16&lt;=5),5,"")))))</f>
        <v>4</v>
      </c>
    </row>
    <row r="17" spans="2:15" ht="15" thickBot="1">
      <c r="B17" s="27" t="s">
        <v>80</v>
      </c>
      <c r="C17" s="27">
        <v>3</v>
      </c>
      <c r="D17" s="27" t="s">
        <v>78</v>
      </c>
      <c r="E17" s="27" t="s">
        <v>81</v>
      </c>
      <c r="F17" s="17">
        <v>5</v>
      </c>
      <c r="G17" s="27" t="s">
        <v>33</v>
      </c>
      <c r="H17" s="27" t="str">
        <f>VLOOKUP(G17,Issuer!B:D,2,0)</f>
        <v>Baa1/BBB+/-</v>
      </c>
      <c r="I17" s="27">
        <f>VLOOKUP(G17,Issuer!B:D,3,0)</f>
        <v>4</v>
      </c>
      <c r="J17" s="27">
        <v>24</v>
      </c>
      <c r="K17" s="27">
        <f t="shared" si="7"/>
        <v>3</v>
      </c>
      <c r="L17" s="27" t="s">
        <v>65</v>
      </c>
      <c r="M17" s="27">
        <f>VLOOKUP(L17,Ccy!A:B,2,0)</f>
        <v>1</v>
      </c>
      <c r="N17" s="28">
        <f t="shared" si="4"/>
        <v>3.6499999999999995</v>
      </c>
      <c r="O17" s="27">
        <f t="shared" si="8"/>
        <v>4</v>
      </c>
    </row>
    <row r="18" spans="2:15" ht="15" thickBot="1">
      <c r="B18" s="17" t="s">
        <v>2</v>
      </c>
      <c r="C18" s="17">
        <v>3</v>
      </c>
      <c r="D18" s="17" t="s">
        <v>178</v>
      </c>
      <c r="E18" s="17" t="s">
        <v>81</v>
      </c>
      <c r="F18" s="17">
        <v>5</v>
      </c>
      <c r="G18" s="17" t="s">
        <v>33</v>
      </c>
      <c r="H18" s="17" t="str">
        <f>VLOOKUP(G18,Issuer!B:D,2,0)</f>
        <v>Baa1/BBB+/-</v>
      </c>
      <c r="I18" s="17">
        <f>VLOOKUP(G18,Issuer!B:D,3,0)</f>
        <v>4</v>
      </c>
      <c r="J18" s="17">
        <v>6</v>
      </c>
      <c r="K18" s="17">
        <f t="shared" si="5"/>
        <v>2</v>
      </c>
      <c r="L18" s="17" t="s">
        <v>74</v>
      </c>
      <c r="M18" s="17">
        <f>VLOOKUP(L18,Ccy!A:B,2,0)</f>
        <v>5</v>
      </c>
      <c r="N18" s="19">
        <f t="shared" si="4"/>
        <v>3.75</v>
      </c>
      <c r="O18" s="17">
        <f>IF(AND(N18&gt;=1,N18&lt;=1.45),1,IF(AND(N18&gt;1.45,N18&lt;=2.1),2,IF(AND(N18&gt;2.1,N18&lt;=2.95),3,IF(AND(N18&gt;2.95,N18&lt;=3.65),4,IF(AND(N18&gt;3.65,N18&lt;=5),5,"")))))</f>
        <v>5</v>
      </c>
    </row>
    <row r="19" spans="2:15" ht="15" thickBot="1">
      <c r="B19" s="17" t="s">
        <v>2</v>
      </c>
      <c r="C19" s="17">
        <v>3</v>
      </c>
      <c r="D19" s="17" t="s">
        <v>178</v>
      </c>
      <c r="E19" s="17" t="s">
        <v>81</v>
      </c>
      <c r="F19" s="17">
        <v>5</v>
      </c>
      <c r="G19" s="17" t="s">
        <v>33</v>
      </c>
      <c r="H19" s="17" t="str">
        <f>VLOOKUP(G19,Issuer!B:D,2,0)</f>
        <v>Baa1/BBB+/-</v>
      </c>
      <c r="I19" s="17">
        <f>VLOOKUP(G19,Issuer!B:D,3,0)</f>
        <v>4</v>
      </c>
      <c r="J19" s="17">
        <v>24</v>
      </c>
      <c r="K19" s="17">
        <f>IF(AND(J19&gt;=0,J19&lt;=12),2,IF(AND(J19&gt;12,J19&lt;=60),3,IF(AND(J19&gt;60,J19&lt;=120),4,IF(AND(J19&gt;120,J19&lt;99999),5,""))))</f>
        <v>3</v>
      </c>
      <c r="L19" s="17" t="s">
        <v>74</v>
      </c>
      <c r="M19" s="17">
        <f>VLOOKUP(L19,Ccy!A:B,2,0)</f>
        <v>5</v>
      </c>
      <c r="N19" s="19">
        <f t="shared" si="4"/>
        <v>3.8499999999999996</v>
      </c>
      <c r="O19" s="17">
        <f>IF(AND(N19&gt;=1,N19&lt;=1.45),1,IF(AND(N19&gt;1.45,N19&lt;=2.1),2,IF(AND(N19&gt;2.1,N19&lt;=2.95),3,IF(AND(N19&gt;2.95,N19&lt;=3.65),4,IF(AND(N19&gt;3.65,N19&lt;=5),5,"")))))</f>
        <v>5</v>
      </c>
    </row>
    <row r="20" spans="2:15" ht="15" thickBot="1">
      <c r="B20" s="16" t="s">
        <v>2</v>
      </c>
      <c r="C20" s="17">
        <v>3</v>
      </c>
      <c r="D20" s="16" t="s">
        <v>11</v>
      </c>
      <c r="E20" s="16" t="s">
        <v>82</v>
      </c>
      <c r="F20" s="17">
        <v>5</v>
      </c>
      <c r="G20" s="16" t="s">
        <v>44</v>
      </c>
      <c r="H20" s="16" t="str">
        <f>VLOOKUP(G20,Issuer!B:D,2,0)</f>
        <v>A2  / A-/ A</v>
      </c>
      <c r="I20" s="17">
        <f>VLOOKUP(G20,Issuer!B:D,3,0)</f>
        <v>3</v>
      </c>
      <c r="J20" s="16">
        <v>6</v>
      </c>
      <c r="K20" s="17">
        <f t="shared" si="5"/>
        <v>2</v>
      </c>
      <c r="L20" s="16" t="s">
        <v>65</v>
      </c>
      <c r="M20" s="16">
        <f>VLOOKUP(L20,Ccy!A:B,2,0)</f>
        <v>1</v>
      </c>
      <c r="N20" s="19">
        <f t="shared" si="4"/>
        <v>3.3</v>
      </c>
      <c r="O20" s="16">
        <f>IF(AND(N20&gt;=1,N20&lt;=1.45),1,IF(AND(N20&gt;1.45,N20&lt;=2.1),2,IF(AND(N20&gt;2.1,N20&lt;=2.95),3,IF(AND(N20&gt;2.95,N20&lt;=3.65),4,IF(AND(N20&gt;3.65,N20&lt;=5),5,"")))))</f>
        <v>4</v>
      </c>
    </row>
    <row r="21" spans="2:15" ht="15" thickBot="1">
      <c r="B21" s="16" t="s">
        <v>2</v>
      </c>
      <c r="C21" s="17">
        <v>3</v>
      </c>
      <c r="D21" s="16" t="s">
        <v>11</v>
      </c>
      <c r="E21" s="16" t="s">
        <v>82</v>
      </c>
      <c r="F21" s="17">
        <v>5</v>
      </c>
      <c r="G21" s="16" t="s">
        <v>44</v>
      </c>
      <c r="H21" s="16" t="str">
        <f>VLOOKUP(G21,Issuer!B:D,2,0)</f>
        <v>A2  / A-/ A</v>
      </c>
      <c r="I21" s="17">
        <f>VLOOKUP(G21,Issuer!B:D,3,0)</f>
        <v>3</v>
      </c>
      <c r="J21" s="16">
        <v>12</v>
      </c>
      <c r="K21" s="17">
        <f t="shared" si="5"/>
        <v>2</v>
      </c>
      <c r="L21" s="16" t="s">
        <v>65</v>
      </c>
      <c r="M21" s="16">
        <f>VLOOKUP(L21,Ccy!A:B,2,0)</f>
        <v>1</v>
      </c>
      <c r="N21" s="19">
        <f t="shared" si="4"/>
        <v>3.3</v>
      </c>
      <c r="O21" s="16">
        <f t="shared" si="6"/>
        <v>4</v>
      </c>
    </row>
    <row r="22" spans="2:15" ht="15" thickBot="1">
      <c r="B22" s="16" t="s">
        <v>2</v>
      </c>
      <c r="C22" s="17">
        <v>3</v>
      </c>
      <c r="D22" s="16" t="s">
        <v>11</v>
      </c>
      <c r="E22" s="16" t="s">
        <v>82</v>
      </c>
      <c r="F22" s="17">
        <v>5</v>
      </c>
      <c r="G22" s="16" t="s">
        <v>44</v>
      </c>
      <c r="H22" s="16" t="str">
        <f>VLOOKUP(G22,Issuer!B:D,2,0)</f>
        <v>A2  / A-/ A</v>
      </c>
      <c r="I22" s="17">
        <f>VLOOKUP(G22,Issuer!B:D,3,0)</f>
        <v>3</v>
      </c>
      <c r="J22" s="16">
        <v>24</v>
      </c>
      <c r="K22" s="17">
        <f t="shared" si="5"/>
        <v>3</v>
      </c>
      <c r="L22" s="16" t="s">
        <v>65</v>
      </c>
      <c r="M22" s="16">
        <f>VLOOKUP(L22,Ccy!A:B,2,0)</f>
        <v>1</v>
      </c>
      <c r="N22" s="19">
        <f t="shared" si="4"/>
        <v>3.3999999999999995</v>
      </c>
      <c r="O22" s="16">
        <f t="shared" si="6"/>
        <v>4</v>
      </c>
    </row>
    <row r="23" spans="2:15" ht="15" thickBot="1">
      <c r="B23" s="20" t="s">
        <v>2</v>
      </c>
      <c r="C23" s="20">
        <v>3</v>
      </c>
      <c r="D23" s="20" t="s">
        <v>11</v>
      </c>
      <c r="E23" s="20" t="s">
        <v>82</v>
      </c>
      <c r="F23" s="17">
        <v>5</v>
      </c>
      <c r="G23" s="20" t="s">
        <v>33</v>
      </c>
      <c r="H23" s="20" t="str">
        <f>VLOOKUP(G23,Issuer!B:D,2,0)</f>
        <v>Baa1/BBB+/-</v>
      </c>
      <c r="I23" s="20">
        <f>VLOOKUP(G23,Issuer!B:D,3,0)</f>
        <v>4</v>
      </c>
      <c r="J23" s="20">
        <v>6</v>
      </c>
      <c r="K23" s="20">
        <f t="shared" si="5"/>
        <v>2</v>
      </c>
      <c r="L23" s="20" t="s">
        <v>65</v>
      </c>
      <c r="M23" s="20">
        <f>VLOOKUP(L23,Ccy!A:B,2,0)</f>
        <v>1</v>
      </c>
      <c r="N23" s="22">
        <f t="shared" si="4"/>
        <v>3.55</v>
      </c>
      <c r="O23" s="20">
        <f>IF(AND(N23&gt;=1,N23&lt;=1.45),1,IF(AND(N23&gt;1.45,N23&lt;=2.1),2,IF(AND(N23&gt;2.1,N23&lt;=2.95),3,IF(AND(N23&gt;2.95,N23&lt;=3.65),4,IF(AND(N23&gt;3.65,N23&lt;=5),5,"")))))</f>
        <v>4</v>
      </c>
    </row>
    <row r="24" spans="2:15" ht="15" thickBot="1">
      <c r="B24" s="20" t="s">
        <v>2</v>
      </c>
      <c r="C24" s="20">
        <v>3</v>
      </c>
      <c r="D24" s="20" t="s">
        <v>11</v>
      </c>
      <c r="E24" s="20" t="s">
        <v>82</v>
      </c>
      <c r="F24" s="17">
        <v>5</v>
      </c>
      <c r="G24" s="20" t="s">
        <v>33</v>
      </c>
      <c r="H24" s="20" t="str">
        <f>VLOOKUP(G24,Issuer!B:D,2,0)</f>
        <v>Baa1/BBB+/-</v>
      </c>
      <c r="I24" s="20">
        <f>VLOOKUP(G24,Issuer!B:D,3,0)</f>
        <v>4</v>
      </c>
      <c r="J24" s="20">
        <v>12</v>
      </c>
      <c r="K24" s="20">
        <f t="shared" si="5"/>
        <v>2</v>
      </c>
      <c r="L24" s="20" t="s">
        <v>65</v>
      </c>
      <c r="M24" s="20">
        <f>VLOOKUP(L24,Ccy!A:B,2,0)</f>
        <v>1</v>
      </c>
      <c r="N24" s="22">
        <f t="shared" si="4"/>
        <v>3.55</v>
      </c>
      <c r="O24" s="20">
        <f t="shared" si="6"/>
        <v>4</v>
      </c>
    </row>
    <row r="25" spans="2:15" ht="15" thickBot="1">
      <c r="B25" s="20" t="s">
        <v>2</v>
      </c>
      <c r="C25" s="20">
        <v>3</v>
      </c>
      <c r="D25" s="20" t="s">
        <v>11</v>
      </c>
      <c r="E25" s="20" t="s">
        <v>82</v>
      </c>
      <c r="F25" s="17">
        <v>5</v>
      </c>
      <c r="G25" s="20" t="s">
        <v>33</v>
      </c>
      <c r="H25" s="20" t="str">
        <f>VLOOKUP(G25,Issuer!B:D,2,0)</f>
        <v>Baa1/BBB+/-</v>
      </c>
      <c r="I25" s="20">
        <f>VLOOKUP(G25,Issuer!B:D,3,0)</f>
        <v>4</v>
      </c>
      <c r="J25" s="20">
        <v>24</v>
      </c>
      <c r="K25" s="20">
        <f t="shared" si="5"/>
        <v>3</v>
      </c>
      <c r="L25" s="20" t="s">
        <v>65</v>
      </c>
      <c r="M25" s="20">
        <f>VLOOKUP(L25,Ccy!A:B,2,0)</f>
        <v>1</v>
      </c>
      <c r="N25" s="22">
        <f t="shared" si="4"/>
        <v>3.6499999999999995</v>
      </c>
      <c r="O25" s="20">
        <f t="shared" si="6"/>
        <v>4</v>
      </c>
    </row>
    <row r="26" spans="2:15" ht="15" thickBot="1">
      <c r="B26" s="27" t="s">
        <v>80</v>
      </c>
      <c r="C26" s="27">
        <v>3</v>
      </c>
      <c r="D26" s="27" t="s">
        <v>11</v>
      </c>
      <c r="E26" s="27" t="s">
        <v>82</v>
      </c>
      <c r="F26" s="17">
        <v>5</v>
      </c>
      <c r="G26" s="27" t="s">
        <v>33</v>
      </c>
      <c r="H26" s="27" t="str">
        <f>VLOOKUP(G26,Issuer!B:D,2,0)</f>
        <v>Baa1/BBB+/-</v>
      </c>
      <c r="I26" s="27">
        <f>VLOOKUP(G26,Issuer!B:D,3,0)</f>
        <v>4</v>
      </c>
      <c r="J26" s="27">
        <v>6</v>
      </c>
      <c r="K26" s="27">
        <f t="shared" ref="K26:K28" si="9">IF(AND(J26&gt;=0,J26&lt;=12),2,IF(AND(J26&gt;12,J26&lt;=60),3,IF(AND(J26&gt;60,J26&lt;=120),4,IF(AND(J26&gt;120,J26&lt;99999),5,""))))</f>
        <v>2</v>
      </c>
      <c r="L26" s="27" t="s">
        <v>65</v>
      </c>
      <c r="M26" s="27">
        <f>VLOOKUP(L26,Ccy!A:B,2,0)</f>
        <v>1</v>
      </c>
      <c r="N26" s="28">
        <f t="shared" si="4"/>
        <v>3.55</v>
      </c>
      <c r="O26" s="27">
        <f t="shared" ref="O26:O28" si="10">IF(AND(N26&gt;=1,N26&lt;=1.45),1,IF(AND(N26&gt;1.45,N26&lt;=2.1),2,IF(AND(N26&gt;2.1,N26&lt;=2.95),3,IF(AND(N26&gt;2.95,N26&lt;=3.65),4,IF(AND(N26&gt;3.65,N26&lt;=5),5,"")))))</f>
        <v>4</v>
      </c>
    </row>
    <row r="27" spans="2:15" ht="15" thickBot="1">
      <c r="B27" s="27" t="s">
        <v>80</v>
      </c>
      <c r="C27" s="27">
        <v>3</v>
      </c>
      <c r="D27" s="27" t="s">
        <v>11</v>
      </c>
      <c r="E27" s="27" t="s">
        <v>82</v>
      </c>
      <c r="F27" s="17">
        <v>5</v>
      </c>
      <c r="G27" s="27" t="s">
        <v>33</v>
      </c>
      <c r="H27" s="27" t="str">
        <f>VLOOKUP(G27,Issuer!B:D,2,0)</f>
        <v>Baa1/BBB+/-</v>
      </c>
      <c r="I27" s="27">
        <f>VLOOKUP(G27,Issuer!B:D,3,0)</f>
        <v>4</v>
      </c>
      <c r="J27" s="27">
        <v>12</v>
      </c>
      <c r="K27" s="27">
        <f t="shared" si="9"/>
        <v>2</v>
      </c>
      <c r="L27" s="27" t="s">
        <v>65</v>
      </c>
      <c r="M27" s="27">
        <f>VLOOKUP(L27,Ccy!A:B,2,0)</f>
        <v>1</v>
      </c>
      <c r="N27" s="28">
        <f t="shared" si="4"/>
        <v>3.55</v>
      </c>
      <c r="O27" s="27">
        <f t="shared" si="10"/>
        <v>4</v>
      </c>
    </row>
    <row r="28" spans="2:15" ht="15" thickBot="1">
      <c r="B28" s="27" t="s">
        <v>80</v>
      </c>
      <c r="C28" s="27">
        <v>3</v>
      </c>
      <c r="D28" s="27" t="s">
        <v>11</v>
      </c>
      <c r="E28" s="27" t="s">
        <v>82</v>
      </c>
      <c r="F28" s="17">
        <v>5</v>
      </c>
      <c r="G28" s="27" t="s">
        <v>33</v>
      </c>
      <c r="H28" s="27" t="str">
        <f>VLOOKUP(G28,Issuer!B:D,2,0)</f>
        <v>Baa1/BBB+/-</v>
      </c>
      <c r="I28" s="27">
        <f>VLOOKUP(G28,Issuer!B:D,3,0)</f>
        <v>4</v>
      </c>
      <c r="J28" s="27">
        <v>24</v>
      </c>
      <c r="K28" s="27">
        <f t="shared" si="9"/>
        <v>3</v>
      </c>
      <c r="L28" s="27" t="s">
        <v>65</v>
      </c>
      <c r="M28" s="27">
        <f>VLOOKUP(L28,Ccy!A:B,2,0)</f>
        <v>1</v>
      </c>
      <c r="N28" s="28">
        <f t="shared" si="4"/>
        <v>3.6499999999999995</v>
      </c>
      <c r="O28" s="27">
        <f t="shared" si="10"/>
        <v>4</v>
      </c>
    </row>
    <row r="29" spans="2:15" ht="15" thickBot="1">
      <c r="B29" s="16" t="s">
        <v>2</v>
      </c>
      <c r="C29" s="17">
        <v>3</v>
      </c>
      <c r="D29" s="16" t="s">
        <v>113</v>
      </c>
      <c r="E29" s="16" t="s">
        <v>115</v>
      </c>
      <c r="F29" s="17">
        <v>5</v>
      </c>
      <c r="G29" s="16" t="s">
        <v>44</v>
      </c>
      <c r="H29" s="16" t="str">
        <f>VLOOKUP(G29,Issuer!B:D,2,0)</f>
        <v>A2  / A-/ A</v>
      </c>
      <c r="I29" s="17">
        <f>VLOOKUP(G29,Issuer!B:D,3,0)</f>
        <v>3</v>
      </c>
      <c r="J29" s="16">
        <v>12</v>
      </c>
      <c r="K29" s="17">
        <f t="shared" ref="K29:K36" si="11">IF(AND(J29&gt;=0,J29&lt;=12),2,IF(AND(J29&gt;12,J29&lt;=60),3,IF(AND(J29&gt;60,J29&lt;=120),4,IF(AND(J29&gt;120,J29&lt;99999),5,""))))</f>
        <v>2</v>
      </c>
      <c r="L29" s="16" t="s">
        <v>64</v>
      </c>
      <c r="M29" s="16">
        <f>VLOOKUP(L29,Ccy!A:B,2,0)</f>
        <v>1</v>
      </c>
      <c r="N29" s="19">
        <f>C29*0.35+F29*0.25+I29*0.25+K29*0.1+M29*0.05</f>
        <v>3.3</v>
      </c>
      <c r="O29" s="16">
        <f t="shared" ref="O29:O36" si="12">IF(AND(N29&gt;=1,N29&lt;=1.45),1,IF(AND(N29&gt;1.45,N29&lt;=2.1),2,IF(AND(N29&gt;2.1,N29&lt;=2.95),3,IF(AND(N29&gt;2.95,N29&lt;=3.65),4,IF(AND(N29&gt;3.65,N29&lt;=5),5,"")))))</f>
        <v>4</v>
      </c>
    </row>
    <row r="30" spans="2:15" ht="15.75" customHeight="1" thickBot="1">
      <c r="B30" s="16" t="s">
        <v>2</v>
      </c>
      <c r="C30" s="17">
        <v>3</v>
      </c>
      <c r="D30" s="16" t="s">
        <v>117</v>
      </c>
      <c r="E30" s="16" t="s">
        <v>118</v>
      </c>
      <c r="F30" s="16">
        <v>5</v>
      </c>
      <c r="G30" s="16" t="s">
        <v>33</v>
      </c>
      <c r="H30" s="16" t="str">
        <f>VLOOKUP(G30,Issuer!B:D,2,0)</f>
        <v>Baa1/BBB+/-</v>
      </c>
      <c r="I30" s="16">
        <f>VLOOKUP(G30,Issuer!B:D,3,0)</f>
        <v>4</v>
      </c>
      <c r="J30" s="16">
        <v>24</v>
      </c>
      <c r="K30" s="16">
        <f t="shared" si="11"/>
        <v>3</v>
      </c>
      <c r="L30" s="16" t="s">
        <v>64</v>
      </c>
      <c r="M30" s="16">
        <f>VLOOKUP(L30,Ccy!A:B,2,0)</f>
        <v>1</v>
      </c>
      <c r="N30" s="13">
        <f t="shared" si="4"/>
        <v>3.6499999999999995</v>
      </c>
      <c r="O30" s="16">
        <f t="shared" si="12"/>
        <v>4</v>
      </c>
    </row>
    <row r="31" spans="2:15" ht="15" thickBot="1">
      <c r="B31" s="16" t="s">
        <v>2</v>
      </c>
      <c r="C31" s="17">
        <v>3</v>
      </c>
      <c r="D31" s="16" t="s">
        <v>119</v>
      </c>
      <c r="E31" s="16" t="s">
        <v>120</v>
      </c>
      <c r="F31" s="16">
        <v>5</v>
      </c>
      <c r="G31" s="16" t="s">
        <v>44</v>
      </c>
      <c r="H31" s="16" t="str">
        <f>VLOOKUP(G31,Issuer!B:D,2,0)</f>
        <v>A2  / A-/ A</v>
      </c>
      <c r="I31" s="16">
        <f>VLOOKUP(G31,Issuer!B:D,3,0)</f>
        <v>3</v>
      </c>
      <c r="J31" s="16">
        <v>12</v>
      </c>
      <c r="K31" s="16">
        <f t="shared" si="11"/>
        <v>2</v>
      </c>
      <c r="L31" s="16" t="s">
        <v>64</v>
      </c>
      <c r="M31" s="16">
        <f>VLOOKUP(L31,Ccy!A:B,2,0)</f>
        <v>1</v>
      </c>
      <c r="N31" s="13">
        <f t="shared" si="4"/>
        <v>3.3</v>
      </c>
      <c r="O31" s="16">
        <f t="shared" si="12"/>
        <v>4</v>
      </c>
    </row>
    <row r="32" spans="2:15" ht="15" thickBot="1">
      <c r="B32" s="16" t="s">
        <v>2</v>
      </c>
      <c r="C32" s="17">
        <v>3</v>
      </c>
      <c r="D32" s="16" t="s">
        <v>121</v>
      </c>
      <c r="E32" s="16" t="s">
        <v>122</v>
      </c>
      <c r="F32" s="16">
        <v>5</v>
      </c>
      <c r="G32" s="16" t="s">
        <v>33</v>
      </c>
      <c r="H32" s="16" t="str">
        <f>VLOOKUP(G32,Issuer!B:D,2,0)</f>
        <v>Baa1/BBB+/-</v>
      </c>
      <c r="I32" s="16">
        <f>VLOOKUP(G32,Issuer!B:D,3,0)</f>
        <v>4</v>
      </c>
      <c r="J32" s="16">
        <v>12</v>
      </c>
      <c r="K32" s="16">
        <f t="shared" si="11"/>
        <v>2</v>
      </c>
      <c r="L32" s="16" t="s">
        <v>64</v>
      </c>
      <c r="M32" s="16">
        <f>VLOOKUP(L32,Ccy!A:B,2,0)</f>
        <v>1</v>
      </c>
      <c r="N32" s="13">
        <f t="shared" si="4"/>
        <v>3.55</v>
      </c>
      <c r="O32" s="16">
        <f t="shared" si="12"/>
        <v>4</v>
      </c>
    </row>
    <row r="33" spans="2:15" ht="15" thickBot="1">
      <c r="B33" s="16" t="s">
        <v>2</v>
      </c>
      <c r="C33" s="17">
        <v>3</v>
      </c>
      <c r="D33" s="16" t="s">
        <v>123</v>
      </c>
      <c r="E33" s="16" t="s">
        <v>124</v>
      </c>
      <c r="F33" s="17">
        <v>5</v>
      </c>
      <c r="G33" s="16" t="s">
        <v>44</v>
      </c>
      <c r="H33" s="16" t="str">
        <f>VLOOKUP(G33,Issuer!B:D,2,0)</f>
        <v>A2  / A-/ A</v>
      </c>
      <c r="I33" s="17">
        <f>VLOOKUP(G33,Issuer!B:D,3,0)</f>
        <v>3</v>
      </c>
      <c r="J33" s="16">
        <v>12</v>
      </c>
      <c r="K33" s="17">
        <f t="shared" si="11"/>
        <v>2</v>
      </c>
      <c r="L33" s="16" t="s">
        <v>64</v>
      </c>
      <c r="M33" s="16">
        <f>VLOOKUP(L33,Ccy!A:B,2,0)</f>
        <v>1</v>
      </c>
      <c r="N33" s="19">
        <f t="shared" si="4"/>
        <v>3.3</v>
      </c>
      <c r="O33" s="16">
        <f t="shared" si="12"/>
        <v>4</v>
      </c>
    </row>
    <row r="34" spans="2:15" ht="15.75" customHeight="1" thickBot="1">
      <c r="B34" s="16" t="s">
        <v>2</v>
      </c>
      <c r="C34" s="17">
        <v>3</v>
      </c>
      <c r="D34" s="16" t="s">
        <v>125</v>
      </c>
      <c r="E34" s="16" t="s">
        <v>126</v>
      </c>
      <c r="F34" s="16">
        <v>5</v>
      </c>
      <c r="G34" s="16" t="s">
        <v>33</v>
      </c>
      <c r="H34" s="16" t="str">
        <f>VLOOKUP(G34,Issuer!B:D,2,0)</f>
        <v>Baa1/BBB+/-</v>
      </c>
      <c r="I34" s="16">
        <f>VLOOKUP(G34,Issuer!B:D,3,0)</f>
        <v>4</v>
      </c>
      <c r="J34" s="16">
        <v>24</v>
      </c>
      <c r="K34" s="16">
        <f t="shared" si="11"/>
        <v>3</v>
      </c>
      <c r="L34" s="16" t="s">
        <v>64</v>
      </c>
      <c r="M34" s="16">
        <f>VLOOKUP(L34,Ccy!A:B,2,0)</f>
        <v>1</v>
      </c>
      <c r="N34" s="13">
        <f t="shared" si="4"/>
        <v>3.6499999999999995</v>
      </c>
      <c r="O34" s="16">
        <f t="shared" si="12"/>
        <v>4</v>
      </c>
    </row>
    <row r="35" spans="2:15" ht="15" thickBot="1">
      <c r="B35" s="16" t="s">
        <v>2</v>
      </c>
      <c r="C35" s="17">
        <v>3</v>
      </c>
      <c r="D35" s="16" t="s">
        <v>119</v>
      </c>
      <c r="E35" s="16" t="s">
        <v>120</v>
      </c>
      <c r="F35" s="16">
        <v>5</v>
      </c>
      <c r="G35" s="16" t="s">
        <v>44</v>
      </c>
      <c r="H35" s="16" t="str">
        <f>VLOOKUP(G35,Issuer!B:D,2,0)</f>
        <v>A2  / A-/ A</v>
      </c>
      <c r="I35" s="16">
        <f>VLOOKUP(G35,Issuer!B:D,3,0)</f>
        <v>3</v>
      </c>
      <c r="J35" s="16">
        <v>12</v>
      </c>
      <c r="K35" s="16">
        <f t="shared" si="11"/>
        <v>2</v>
      </c>
      <c r="L35" s="16" t="s">
        <v>64</v>
      </c>
      <c r="M35" s="16">
        <f>VLOOKUP(L35,Ccy!A:B,2,0)</f>
        <v>1</v>
      </c>
      <c r="N35" s="13">
        <f t="shared" si="4"/>
        <v>3.3</v>
      </c>
      <c r="O35" s="16">
        <f t="shared" si="12"/>
        <v>4</v>
      </c>
    </row>
    <row r="36" spans="2:15" ht="15" thickBot="1">
      <c r="B36" s="16" t="s">
        <v>2</v>
      </c>
      <c r="C36" s="17">
        <v>3</v>
      </c>
      <c r="D36" s="16" t="s">
        <v>127</v>
      </c>
      <c r="E36" s="16" t="s">
        <v>128</v>
      </c>
      <c r="F36" s="16">
        <v>5</v>
      </c>
      <c r="G36" s="16" t="s">
        <v>33</v>
      </c>
      <c r="H36" s="16" t="str">
        <f>VLOOKUP(G36,Issuer!B:D,2,0)</f>
        <v>Baa1/BBB+/-</v>
      </c>
      <c r="I36" s="16">
        <f>VLOOKUP(G36,Issuer!B:D,3,0)</f>
        <v>4</v>
      </c>
      <c r="J36" s="16">
        <v>12</v>
      </c>
      <c r="K36" s="16">
        <f t="shared" si="11"/>
        <v>2</v>
      </c>
      <c r="L36" s="16" t="s">
        <v>64</v>
      </c>
      <c r="M36" s="16">
        <f>VLOOKUP(L36,Ccy!A:B,2,0)</f>
        <v>1</v>
      </c>
      <c r="N36" s="13">
        <f t="shared" si="4"/>
        <v>3.55</v>
      </c>
      <c r="O36" s="16">
        <f t="shared" si="12"/>
        <v>4</v>
      </c>
    </row>
    <row r="37" spans="2:15" ht="15" thickBot="1">
      <c r="B37" s="16" t="s">
        <v>2</v>
      </c>
      <c r="C37" s="17">
        <v>3</v>
      </c>
      <c r="D37" s="16" t="s">
        <v>3</v>
      </c>
      <c r="E37" s="16" t="s">
        <v>83</v>
      </c>
      <c r="F37" s="17">
        <v>5</v>
      </c>
      <c r="G37" s="16" t="s">
        <v>30</v>
      </c>
      <c r="H37" s="16" t="str">
        <f>VLOOKUP(G37,Issuer!B:D,2,0)</f>
        <v>A3 /-/ -</v>
      </c>
      <c r="I37" s="17">
        <f>VLOOKUP(G37,Issuer!B:D,3,0)</f>
        <v>3</v>
      </c>
      <c r="J37" s="16">
        <v>12</v>
      </c>
      <c r="K37" s="17">
        <f t="shared" ref="K37:K58" si="13">IF(AND(J37&gt;=0,J37&lt;=12),2,IF(AND(J37&gt;12,J37&lt;=60),3,IF(AND(J37&gt;60,J37&lt;=120),4,IF(AND(J37&gt;120,J37&lt;99999),5,""))))</f>
        <v>2</v>
      </c>
      <c r="L37" s="16" t="s">
        <v>65</v>
      </c>
      <c r="M37" s="16">
        <f>VLOOKUP(L37,Ccy!A:B,2,0)</f>
        <v>1</v>
      </c>
      <c r="N37" s="19">
        <f t="shared" si="4"/>
        <v>3.3</v>
      </c>
      <c r="O37" s="16">
        <f>IF(AND(N37&gt;=1,N37&lt;=1.45),1,IF(AND(N37&gt;1.45,N37&lt;=2.1),2,IF(AND(N37&gt;2.1,N37&lt;=2.95),3,IF(AND(N37&gt;2.95,N37&lt;=3.65),4,IF(AND(N37&gt;3.65,N37&lt;=5),5,"")))))</f>
        <v>4</v>
      </c>
    </row>
    <row r="38" spans="2:15" ht="15" thickBot="1">
      <c r="B38" s="16" t="s">
        <v>2</v>
      </c>
      <c r="C38" s="17">
        <v>3</v>
      </c>
      <c r="D38" s="16" t="s">
        <v>10</v>
      </c>
      <c r="E38" s="16" t="s">
        <v>84</v>
      </c>
      <c r="F38" s="17">
        <v>5</v>
      </c>
      <c r="G38" s="16" t="s">
        <v>31</v>
      </c>
      <c r="H38" s="16" t="str">
        <f>VLOOKUP(G38,Issuer!B:D,2,0)</f>
        <v xml:space="preserve">A1 / A/ A- </v>
      </c>
      <c r="I38" s="17">
        <f>VLOOKUP(G38,Issuer!B:D,3,0)</f>
        <v>3</v>
      </c>
      <c r="J38" s="16">
        <v>6</v>
      </c>
      <c r="K38" s="17">
        <f t="shared" si="13"/>
        <v>2</v>
      </c>
      <c r="L38" s="16" t="s">
        <v>65</v>
      </c>
      <c r="M38" s="16">
        <f>VLOOKUP(L38,Ccy!A:B,2,0)</f>
        <v>1</v>
      </c>
      <c r="N38" s="19">
        <f t="shared" si="4"/>
        <v>3.3</v>
      </c>
      <c r="O38" s="16">
        <f t="shared" si="6"/>
        <v>4</v>
      </c>
    </row>
    <row r="39" spans="2:15" ht="15" thickBot="1">
      <c r="B39" s="16" t="s">
        <v>2</v>
      </c>
      <c r="C39" s="17">
        <v>3</v>
      </c>
      <c r="D39" s="16" t="s">
        <v>7</v>
      </c>
      <c r="E39" s="16" t="s">
        <v>85</v>
      </c>
      <c r="F39" s="17">
        <v>5</v>
      </c>
      <c r="G39" s="16" t="s">
        <v>144</v>
      </c>
      <c r="H39" s="16" t="str">
        <f>VLOOKUP(G39,Issuer!B:D,2,0)</f>
        <v xml:space="preserve">A1 / A+/ A+ </v>
      </c>
      <c r="I39" s="17">
        <f>VLOOKUP(G39,Issuer!B:D,3,0)</f>
        <v>3</v>
      </c>
      <c r="J39" s="16">
        <v>5</v>
      </c>
      <c r="K39" s="17">
        <f t="shared" si="13"/>
        <v>2</v>
      </c>
      <c r="L39" s="16" t="s">
        <v>65</v>
      </c>
      <c r="M39" s="16">
        <f>VLOOKUP(L39,Ccy!A:B,2,0)</f>
        <v>1</v>
      </c>
      <c r="N39" s="19">
        <f t="shared" si="4"/>
        <v>3.3</v>
      </c>
      <c r="O39" s="16">
        <f t="shared" si="6"/>
        <v>4</v>
      </c>
    </row>
    <row r="40" spans="2:15" ht="15" thickBot="1">
      <c r="B40" s="16" t="s">
        <v>2</v>
      </c>
      <c r="C40" s="17">
        <v>3</v>
      </c>
      <c r="D40" s="16" t="s">
        <v>4</v>
      </c>
      <c r="E40" s="16" t="s">
        <v>86</v>
      </c>
      <c r="F40" s="17">
        <v>5</v>
      </c>
      <c r="G40" s="16" t="s">
        <v>38</v>
      </c>
      <c r="H40" s="16" t="str">
        <f>VLOOKUP(G40,Issuer!B:D,2,0)</f>
        <v xml:space="preserve">A1 /A+/ A+ </v>
      </c>
      <c r="I40" s="17">
        <f>VLOOKUP(G40,Issuer!B:D,3,0)</f>
        <v>3</v>
      </c>
      <c r="J40" s="16">
        <v>9</v>
      </c>
      <c r="K40" s="17">
        <f t="shared" si="13"/>
        <v>2</v>
      </c>
      <c r="L40" s="16" t="s">
        <v>65</v>
      </c>
      <c r="M40" s="16">
        <f>VLOOKUP(L40,Ccy!A:B,2,0)</f>
        <v>1</v>
      </c>
      <c r="N40" s="19">
        <f t="shared" si="4"/>
        <v>3.3</v>
      </c>
      <c r="O40" s="16">
        <f t="shared" si="6"/>
        <v>4</v>
      </c>
    </row>
    <row r="41" spans="2:15" ht="15" thickBot="1">
      <c r="B41" s="16" t="s">
        <v>2</v>
      </c>
      <c r="C41" s="17">
        <v>3</v>
      </c>
      <c r="D41" s="16" t="s">
        <v>17</v>
      </c>
      <c r="E41" s="16" t="s">
        <v>87</v>
      </c>
      <c r="F41" s="17">
        <v>5</v>
      </c>
      <c r="G41" s="16" t="s">
        <v>32</v>
      </c>
      <c r="H41" s="16" t="str">
        <f>VLOOKUP(G41,Issuer!B:D,2,0)</f>
        <v>A1 / A-/ A+</v>
      </c>
      <c r="I41" s="17">
        <f>VLOOKUP(G41,Issuer!B:D,3,0)</f>
        <v>3</v>
      </c>
      <c r="J41" s="16">
        <v>12</v>
      </c>
      <c r="K41" s="17">
        <f t="shared" si="13"/>
        <v>2</v>
      </c>
      <c r="L41" s="16" t="s">
        <v>65</v>
      </c>
      <c r="M41" s="16">
        <f>VLOOKUP(L41,Ccy!A:B,2,0)</f>
        <v>1</v>
      </c>
      <c r="N41" s="19">
        <f t="shared" ref="N41:N57" si="14">C41*0.35+F41*0.25+I41*0.25+K41*0.1+M41*0.05</f>
        <v>3.3</v>
      </c>
      <c r="O41" s="16">
        <f t="shared" si="6"/>
        <v>4</v>
      </c>
    </row>
    <row r="42" spans="2:15" ht="15" thickBot="1">
      <c r="B42" s="16" t="s">
        <v>2</v>
      </c>
      <c r="C42" s="17">
        <v>3</v>
      </c>
      <c r="D42" s="16" t="s">
        <v>14</v>
      </c>
      <c r="E42" s="16" t="s">
        <v>88</v>
      </c>
      <c r="F42" s="17">
        <v>5</v>
      </c>
      <c r="G42" s="16" t="s">
        <v>41</v>
      </c>
      <c r="H42" s="16" t="str">
        <f>VLOOKUP(G42,Issuer!B:D,2,0)</f>
        <v>- / - / BBB-</v>
      </c>
      <c r="I42" s="17">
        <f>VLOOKUP(G42,Issuer!B:D,3,0)</f>
        <v>4</v>
      </c>
      <c r="J42" s="16">
        <v>12</v>
      </c>
      <c r="K42" s="17">
        <f t="shared" si="13"/>
        <v>2</v>
      </c>
      <c r="L42" s="16" t="s">
        <v>65</v>
      </c>
      <c r="M42" s="16">
        <f>VLOOKUP(L42,Ccy!A:B,2,0)</f>
        <v>1</v>
      </c>
      <c r="N42" s="19">
        <f t="shared" si="14"/>
        <v>3.55</v>
      </c>
      <c r="O42" s="16">
        <f t="shared" si="6"/>
        <v>4</v>
      </c>
    </row>
    <row r="43" spans="2:15" ht="15" thickBot="1">
      <c r="B43" s="16" t="s">
        <v>2</v>
      </c>
      <c r="C43" s="17">
        <v>3</v>
      </c>
      <c r="D43" s="16" t="s">
        <v>5</v>
      </c>
      <c r="E43" s="16" t="s">
        <v>89</v>
      </c>
      <c r="F43" s="17">
        <v>5</v>
      </c>
      <c r="G43" s="16" t="s">
        <v>41</v>
      </c>
      <c r="H43" s="16" t="str">
        <f>VLOOKUP(G43,Issuer!B:D,2,0)</f>
        <v>- / - / BBB-</v>
      </c>
      <c r="I43" s="17">
        <f>VLOOKUP(G43,Issuer!B:D,3,0)</f>
        <v>4</v>
      </c>
      <c r="J43" s="16">
        <v>24</v>
      </c>
      <c r="K43" s="17">
        <f t="shared" si="13"/>
        <v>3</v>
      </c>
      <c r="L43" s="16" t="s">
        <v>65</v>
      </c>
      <c r="M43" s="16">
        <f>VLOOKUP(L43,Ccy!A:B,2,0)</f>
        <v>1</v>
      </c>
      <c r="N43" s="19">
        <f t="shared" si="14"/>
        <v>3.6499999999999995</v>
      </c>
      <c r="O43" s="16">
        <f t="shared" si="6"/>
        <v>4</v>
      </c>
    </row>
    <row r="44" spans="2:15" ht="15" thickBot="1">
      <c r="B44" s="16" t="s">
        <v>2</v>
      </c>
      <c r="C44" s="17">
        <v>3</v>
      </c>
      <c r="D44" s="16" t="s">
        <v>13</v>
      </c>
      <c r="E44" s="16" t="s">
        <v>90</v>
      </c>
      <c r="F44" s="17">
        <v>5</v>
      </c>
      <c r="G44" s="16" t="s">
        <v>41</v>
      </c>
      <c r="H44" s="16" t="str">
        <f>VLOOKUP(G44,Issuer!B:D,2,0)</f>
        <v>- / - / BBB-</v>
      </c>
      <c r="I44" s="17">
        <f>VLOOKUP(G44,Issuer!B:D,3,0)</f>
        <v>4</v>
      </c>
      <c r="J44" s="16">
        <v>24</v>
      </c>
      <c r="K44" s="17">
        <f t="shared" si="13"/>
        <v>3</v>
      </c>
      <c r="L44" s="16" t="s">
        <v>65</v>
      </c>
      <c r="M44" s="16">
        <f>VLOOKUP(L44,Ccy!A:B,2,0)</f>
        <v>1</v>
      </c>
      <c r="N44" s="19">
        <f t="shared" si="14"/>
        <v>3.6499999999999995</v>
      </c>
      <c r="O44" s="16">
        <f t="shared" si="6"/>
        <v>4</v>
      </c>
    </row>
    <row r="45" spans="2:15" ht="15" thickBot="1">
      <c r="B45" s="16" t="s">
        <v>2</v>
      </c>
      <c r="C45" s="17">
        <v>3</v>
      </c>
      <c r="D45" s="16" t="s">
        <v>24</v>
      </c>
      <c r="E45" s="16" t="s">
        <v>91</v>
      </c>
      <c r="F45" s="17">
        <v>5</v>
      </c>
      <c r="G45" s="16" t="s">
        <v>41</v>
      </c>
      <c r="H45" s="16" t="str">
        <f>VLOOKUP(G45,Issuer!B:D,2,0)</f>
        <v>- / - / BBB-</v>
      </c>
      <c r="I45" s="17">
        <f>VLOOKUP(G45,Issuer!B:D,3,0)</f>
        <v>4</v>
      </c>
      <c r="J45" s="16">
        <v>24</v>
      </c>
      <c r="K45" s="17">
        <f t="shared" si="13"/>
        <v>3</v>
      </c>
      <c r="L45" s="16" t="s">
        <v>65</v>
      </c>
      <c r="M45" s="16">
        <f>VLOOKUP(L45,Ccy!A:B,2,0)</f>
        <v>1</v>
      </c>
      <c r="N45" s="19">
        <f t="shared" si="14"/>
        <v>3.6499999999999995</v>
      </c>
      <c r="O45" s="16">
        <f t="shared" ref="O45:O56" si="15">IF(AND(N45&gt;=1,N45&lt;=1.45),1,IF(AND(N45&gt;1.45,N45&lt;=2.1),2,IF(AND(N45&gt;2.1,N45&lt;=2.95),3,IF(AND(N45&gt;2.95,N45&lt;=3.65),4,IF(AND(N45&gt;3.65,N45&lt;=5),5,"")))))</f>
        <v>4</v>
      </c>
    </row>
    <row r="46" spans="2:15" ht="15" thickBot="1">
      <c r="B46" s="16" t="s">
        <v>2</v>
      </c>
      <c r="C46" s="17">
        <v>3</v>
      </c>
      <c r="D46" s="16" t="s">
        <v>22</v>
      </c>
      <c r="E46" s="16" t="s">
        <v>92</v>
      </c>
      <c r="F46" s="17">
        <v>5</v>
      </c>
      <c r="G46" s="16" t="s">
        <v>41</v>
      </c>
      <c r="H46" s="16" t="str">
        <f>VLOOKUP(G46,Issuer!B:D,2,0)</f>
        <v>- / - / BBB-</v>
      </c>
      <c r="I46" s="17">
        <f>VLOOKUP(G46,Issuer!B:D,3,0)</f>
        <v>4</v>
      </c>
      <c r="J46" s="16">
        <v>24</v>
      </c>
      <c r="K46" s="17">
        <f t="shared" si="13"/>
        <v>3</v>
      </c>
      <c r="L46" s="16" t="s">
        <v>65</v>
      </c>
      <c r="M46" s="16">
        <f>VLOOKUP(L46,Ccy!A:B,2,0)</f>
        <v>1</v>
      </c>
      <c r="N46" s="19">
        <f t="shared" si="14"/>
        <v>3.6499999999999995</v>
      </c>
      <c r="O46" s="16">
        <f t="shared" si="15"/>
        <v>4</v>
      </c>
    </row>
    <row r="47" spans="2:15" ht="15" thickBot="1">
      <c r="B47" s="16" t="s">
        <v>2</v>
      </c>
      <c r="C47" s="17">
        <v>3</v>
      </c>
      <c r="D47" s="16" t="s">
        <v>25</v>
      </c>
      <c r="E47" s="16" t="s">
        <v>93</v>
      </c>
      <c r="F47" s="17">
        <v>5</v>
      </c>
      <c r="G47" s="16" t="s">
        <v>41</v>
      </c>
      <c r="H47" s="16" t="str">
        <f>VLOOKUP(G47,Issuer!B:D,2,0)</f>
        <v>- / - / BBB-</v>
      </c>
      <c r="I47" s="17">
        <f>VLOOKUP(G47,Issuer!B:D,3,0)</f>
        <v>4</v>
      </c>
      <c r="J47" s="16">
        <v>24</v>
      </c>
      <c r="K47" s="17">
        <f t="shared" si="13"/>
        <v>3</v>
      </c>
      <c r="L47" s="16" t="s">
        <v>65</v>
      </c>
      <c r="M47" s="16">
        <f>VLOOKUP(L47,Ccy!A:B,2,0)</f>
        <v>1</v>
      </c>
      <c r="N47" s="19">
        <f t="shared" si="14"/>
        <v>3.6499999999999995</v>
      </c>
      <c r="O47" s="16">
        <f t="shared" si="15"/>
        <v>4</v>
      </c>
    </row>
    <row r="48" spans="2:15" ht="15" thickBot="1">
      <c r="B48" s="16" t="s">
        <v>2</v>
      </c>
      <c r="C48" s="17">
        <v>3</v>
      </c>
      <c r="D48" s="16" t="s">
        <v>12</v>
      </c>
      <c r="E48" s="16" t="s">
        <v>94</v>
      </c>
      <c r="F48" s="17">
        <v>5</v>
      </c>
      <c r="G48" s="16" t="s">
        <v>31</v>
      </c>
      <c r="H48" s="16" t="str">
        <f>VLOOKUP(G48,Issuer!B:D,2,0)</f>
        <v xml:space="preserve">A1 / A/ A- </v>
      </c>
      <c r="I48" s="17">
        <f>VLOOKUP(G48,Issuer!B:D,3,0)</f>
        <v>3</v>
      </c>
      <c r="J48" s="16">
        <v>12</v>
      </c>
      <c r="K48" s="17">
        <f t="shared" si="13"/>
        <v>2</v>
      </c>
      <c r="L48" s="16" t="s">
        <v>65</v>
      </c>
      <c r="M48" s="16">
        <f>VLOOKUP(L48,Ccy!A:B,2,0)</f>
        <v>1</v>
      </c>
      <c r="N48" s="19">
        <f t="shared" si="14"/>
        <v>3.3</v>
      </c>
      <c r="O48" s="16">
        <f t="shared" si="15"/>
        <v>4</v>
      </c>
    </row>
    <row r="49" spans="2:15" ht="15" thickBot="1">
      <c r="B49" s="16" t="s">
        <v>2</v>
      </c>
      <c r="C49" s="17">
        <v>3</v>
      </c>
      <c r="D49" s="16" t="s">
        <v>19</v>
      </c>
      <c r="E49" s="16" t="s">
        <v>95</v>
      </c>
      <c r="F49" s="17">
        <v>5</v>
      </c>
      <c r="G49" s="16" t="s">
        <v>144</v>
      </c>
      <c r="H49" s="16" t="str">
        <f>VLOOKUP(G49,Issuer!B:D,2,0)</f>
        <v xml:space="preserve">A1 / A+/ A+ </v>
      </c>
      <c r="I49" s="17">
        <f>VLOOKUP(G49,Issuer!B:D,3,0)</f>
        <v>3</v>
      </c>
      <c r="J49" s="16">
        <v>12</v>
      </c>
      <c r="K49" s="17">
        <f t="shared" si="13"/>
        <v>2</v>
      </c>
      <c r="L49" s="16" t="s">
        <v>65</v>
      </c>
      <c r="M49" s="16">
        <f>VLOOKUP(L49,Ccy!A:B,2,0)</f>
        <v>1</v>
      </c>
      <c r="N49" s="19">
        <f t="shared" si="14"/>
        <v>3.3</v>
      </c>
      <c r="O49" s="16">
        <f t="shared" si="15"/>
        <v>4</v>
      </c>
    </row>
    <row r="50" spans="2:15" ht="15" thickBot="1">
      <c r="B50" s="16" t="s">
        <v>2</v>
      </c>
      <c r="C50" s="17">
        <v>3</v>
      </c>
      <c r="D50" s="16" t="s">
        <v>6</v>
      </c>
      <c r="E50" s="16" t="s">
        <v>96</v>
      </c>
      <c r="F50" s="17">
        <v>5</v>
      </c>
      <c r="G50" s="16" t="s">
        <v>38</v>
      </c>
      <c r="H50" s="16" t="str">
        <f>VLOOKUP(G50,Issuer!B:D,2,0)</f>
        <v xml:space="preserve">A1 /A+/ A+ </v>
      </c>
      <c r="I50" s="17">
        <f>VLOOKUP(G50,Issuer!B:D,3,0)</f>
        <v>3</v>
      </c>
      <c r="J50" s="16">
        <v>12</v>
      </c>
      <c r="K50" s="17">
        <f t="shared" si="13"/>
        <v>2</v>
      </c>
      <c r="L50" s="16" t="s">
        <v>65</v>
      </c>
      <c r="M50" s="16">
        <f>VLOOKUP(L50,Ccy!A:B,2,0)</f>
        <v>1</v>
      </c>
      <c r="N50" s="19">
        <f t="shared" si="14"/>
        <v>3.3</v>
      </c>
      <c r="O50" s="16">
        <f t="shared" si="15"/>
        <v>4</v>
      </c>
    </row>
    <row r="51" spans="2:15" ht="15" thickBot="1">
      <c r="B51" s="16" t="s">
        <v>2</v>
      </c>
      <c r="C51" s="17">
        <v>3</v>
      </c>
      <c r="D51" s="16" t="s">
        <v>20</v>
      </c>
      <c r="E51" s="16" t="s">
        <v>97</v>
      </c>
      <c r="F51" s="17">
        <v>5</v>
      </c>
      <c r="G51" s="16" t="s">
        <v>31</v>
      </c>
      <c r="H51" s="16" t="str">
        <f>VLOOKUP(G51,Issuer!B:D,2,0)</f>
        <v xml:space="preserve">A1 / A/ A- </v>
      </c>
      <c r="I51" s="17">
        <f>VLOOKUP(G51,Issuer!B:D,3,0)</f>
        <v>3</v>
      </c>
      <c r="J51" s="16">
        <v>24</v>
      </c>
      <c r="K51" s="17">
        <f t="shared" si="13"/>
        <v>3</v>
      </c>
      <c r="L51" s="16" t="s">
        <v>65</v>
      </c>
      <c r="M51" s="16">
        <f>VLOOKUP(L51,Ccy!A:B,2,0)</f>
        <v>1</v>
      </c>
      <c r="N51" s="19">
        <f t="shared" si="14"/>
        <v>3.3999999999999995</v>
      </c>
      <c r="O51" s="16">
        <f t="shared" si="15"/>
        <v>4</v>
      </c>
    </row>
    <row r="52" spans="2:15" ht="16.5" customHeight="1" thickBot="1">
      <c r="B52" s="16" t="s">
        <v>2</v>
      </c>
      <c r="C52" s="17">
        <v>3</v>
      </c>
      <c r="D52" s="16" t="s">
        <v>16</v>
      </c>
      <c r="E52" s="16" t="s">
        <v>98</v>
      </c>
      <c r="F52" s="17">
        <v>5</v>
      </c>
      <c r="G52" s="16" t="s">
        <v>144</v>
      </c>
      <c r="H52" s="16" t="str">
        <f>VLOOKUP(G52,Issuer!B:D,2,0)</f>
        <v xml:space="preserve">A1 / A+/ A+ </v>
      </c>
      <c r="I52" s="17">
        <f>VLOOKUP(G52,Issuer!B:D,3,0)</f>
        <v>3</v>
      </c>
      <c r="J52" s="16">
        <v>24</v>
      </c>
      <c r="K52" s="17">
        <f t="shared" si="13"/>
        <v>3</v>
      </c>
      <c r="L52" s="16" t="s">
        <v>65</v>
      </c>
      <c r="M52" s="16">
        <f>VLOOKUP(L52,Ccy!A:B,2,0)</f>
        <v>1</v>
      </c>
      <c r="N52" s="19">
        <f t="shared" si="14"/>
        <v>3.3999999999999995</v>
      </c>
      <c r="O52" s="16">
        <f t="shared" si="15"/>
        <v>4</v>
      </c>
    </row>
    <row r="53" spans="2:15" ht="16.5" customHeight="1" thickBot="1">
      <c r="B53" s="16" t="s">
        <v>2</v>
      </c>
      <c r="C53" s="17">
        <v>3</v>
      </c>
      <c r="D53" s="16" t="s">
        <v>18</v>
      </c>
      <c r="E53" s="16" t="s">
        <v>99</v>
      </c>
      <c r="F53" s="17">
        <v>5</v>
      </c>
      <c r="G53" s="16" t="s">
        <v>38</v>
      </c>
      <c r="H53" s="16" t="str">
        <f>VLOOKUP(G53,Issuer!B:D,2,0)</f>
        <v xml:space="preserve">A1 /A+/ A+ </v>
      </c>
      <c r="I53" s="17">
        <f>VLOOKUP(G53,Issuer!B:D,3,0)</f>
        <v>3</v>
      </c>
      <c r="J53" s="16">
        <v>24</v>
      </c>
      <c r="K53" s="17">
        <f t="shared" si="13"/>
        <v>3</v>
      </c>
      <c r="L53" s="16" t="s">
        <v>65</v>
      </c>
      <c r="M53" s="16">
        <f>VLOOKUP(L53,Ccy!A:B,2,0)</f>
        <v>1</v>
      </c>
      <c r="N53" s="19">
        <f t="shared" si="14"/>
        <v>3.3999999999999995</v>
      </c>
      <c r="O53" s="16">
        <f t="shared" si="15"/>
        <v>4</v>
      </c>
    </row>
    <row r="54" spans="2:15" ht="16.5" customHeight="1" thickBot="1">
      <c r="B54" s="16" t="s">
        <v>2</v>
      </c>
      <c r="C54" s="17">
        <v>3</v>
      </c>
      <c r="D54" s="16" t="s">
        <v>15</v>
      </c>
      <c r="E54" s="16" t="s">
        <v>100</v>
      </c>
      <c r="F54" s="17">
        <v>5</v>
      </c>
      <c r="G54" s="16" t="s">
        <v>41</v>
      </c>
      <c r="H54" s="16" t="str">
        <f>VLOOKUP(G54,Issuer!B:D,2,0)</f>
        <v>- / - / BBB-</v>
      </c>
      <c r="I54" s="17">
        <f>VLOOKUP(G54,Issuer!B:D,3,0)</f>
        <v>4</v>
      </c>
      <c r="J54" s="16">
        <v>24</v>
      </c>
      <c r="K54" s="17">
        <f t="shared" si="13"/>
        <v>3</v>
      </c>
      <c r="L54" s="16" t="s">
        <v>65</v>
      </c>
      <c r="M54" s="16">
        <f>VLOOKUP(L54,Ccy!A:B,2,0)</f>
        <v>1</v>
      </c>
      <c r="N54" s="19">
        <f t="shared" si="14"/>
        <v>3.6499999999999995</v>
      </c>
      <c r="O54" s="16">
        <f t="shared" si="15"/>
        <v>4</v>
      </c>
    </row>
    <row r="55" spans="2:15" ht="16.5" customHeight="1" thickBot="1">
      <c r="B55" s="16" t="s">
        <v>2</v>
      </c>
      <c r="C55" s="17">
        <v>3</v>
      </c>
      <c r="D55" s="16" t="s">
        <v>23</v>
      </c>
      <c r="E55" s="16" t="s">
        <v>101</v>
      </c>
      <c r="F55" s="17">
        <v>5</v>
      </c>
      <c r="G55" s="16" t="s">
        <v>41</v>
      </c>
      <c r="H55" s="16" t="str">
        <f>VLOOKUP(G55,Issuer!B:D,2,0)</f>
        <v>- / - / BBB-</v>
      </c>
      <c r="I55" s="17">
        <f>VLOOKUP(G55,Issuer!B:D,3,0)</f>
        <v>4</v>
      </c>
      <c r="J55" s="16">
        <v>24</v>
      </c>
      <c r="K55" s="17">
        <f t="shared" si="13"/>
        <v>3</v>
      </c>
      <c r="L55" s="16" t="s">
        <v>65</v>
      </c>
      <c r="M55" s="16">
        <f>VLOOKUP(L55,Ccy!A:B,2,0)</f>
        <v>1</v>
      </c>
      <c r="N55" s="19">
        <f t="shared" si="14"/>
        <v>3.6499999999999995</v>
      </c>
      <c r="O55" s="16">
        <f t="shared" si="15"/>
        <v>4</v>
      </c>
    </row>
    <row r="56" spans="2:15" ht="16.5" customHeight="1" thickBot="1">
      <c r="B56" s="16" t="s">
        <v>2</v>
      </c>
      <c r="C56" s="17">
        <v>3</v>
      </c>
      <c r="D56" s="16" t="s">
        <v>21</v>
      </c>
      <c r="E56" s="16" t="s">
        <v>102</v>
      </c>
      <c r="F56" s="17">
        <v>5</v>
      </c>
      <c r="G56" s="16" t="s">
        <v>41</v>
      </c>
      <c r="H56" s="16" t="str">
        <f>VLOOKUP(G56,Issuer!B:D,2,0)</f>
        <v>- / - / BBB-</v>
      </c>
      <c r="I56" s="17">
        <f>VLOOKUP(G56,Issuer!B:D,3,0)</f>
        <v>4</v>
      </c>
      <c r="J56" s="16">
        <v>24</v>
      </c>
      <c r="K56" s="17">
        <f t="shared" si="13"/>
        <v>3</v>
      </c>
      <c r="L56" s="16" t="s">
        <v>65</v>
      </c>
      <c r="M56" s="16">
        <f>VLOOKUP(L56,Ccy!A:B,2,0)</f>
        <v>1</v>
      </c>
      <c r="N56" s="19">
        <f t="shared" si="14"/>
        <v>3.6499999999999995</v>
      </c>
      <c r="O56" s="16">
        <f t="shared" si="15"/>
        <v>4</v>
      </c>
    </row>
    <row r="57" spans="2:15" ht="16.5" customHeight="1" thickBot="1">
      <c r="B57" s="16" t="s">
        <v>2</v>
      </c>
      <c r="C57" s="17">
        <v>3</v>
      </c>
      <c r="D57" s="16" t="s">
        <v>26</v>
      </c>
      <c r="E57" s="16" t="s">
        <v>103</v>
      </c>
      <c r="F57" s="17">
        <v>5</v>
      </c>
      <c r="G57" s="16" t="s">
        <v>41</v>
      </c>
      <c r="H57" s="16" t="str">
        <f>VLOOKUP(G57,Issuer!B:D,2,0)</f>
        <v>- / - / BBB-</v>
      </c>
      <c r="I57" s="17">
        <f>VLOOKUP(G57,Issuer!B:D,3,0)</f>
        <v>4</v>
      </c>
      <c r="J57" s="16">
        <v>24</v>
      </c>
      <c r="K57" s="17">
        <f t="shared" si="13"/>
        <v>3</v>
      </c>
      <c r="L57" s="16" t="s">
        <v>65</v>
      </c>
      <c r="M57" s="16">
        <f>VLOOKUP(L57,Ccy!A:B,2,0)</f>
        <v>1</v>
      </c>
      <c r="N57" s="19">
        <f t="shared" si="14"/>
        <v>3.6499999999999995</v>
      </c>
      <c r="O57" s="16">
        <f>IF(AND(N57&gt;=1,N57&lt;=1.45),1,IF(AND(N57&gt;1.45,N57&lt;=2.1),2,IF(AND(N57&gt;2.1,N57&lt;=2.95),3,IF(AND(N57&gt;2.95,N57&lt;=3.65),4,IF(AND(N57&gt;3.65,N57&lt;=5),5,"")))))</f>
        <v>4</v>
      </c>
    </row>
    <row r="58" spans="2:15" ht="16.5" customHeight="1" thickBot="1">
      <c r="B58" s="16" t="s">
        <v>2</v>
      </c>
      <c r="C58" s="17">
        <v>3</v>
      </c>
      <c r="D58" s="16" t="s">
        <v>215</v>
      </c>
      <c r="E58" s="16" t="s">
        <v>214</v>
      </c>
      <c r="F58" s="17">
        <v>5</v>
      </c>
      <c r="G58" s="16" t="s">
        <v>41</v>
      </c>
      <c r="H58" s="16" t="str">
        <f>VLOOKUP(G58,Issuer!B:D,2,0)</f>
        <v>- / - / BBB-</v>
      </c>
      <c r="I58" s="17">
        <v>4</v>
      </c>
      <c r="J58" s="16">
        <v>6</v>
      </c>
      <c r="K58" s="17">
        <f t="shared" si="13"/>
        <v>2</v>
      </c>
      <c r="L58" s="16" t="s">
        <v>64</v>
      </c>
      <c r="M58" s="16">
        <v>1</v>
      </c>
      <c r="N58" s="19">
        <f>C58*0.35+F58*0.25+I58*0.25+K58*0.1+M58*0.05</f>
        <v>3.55</v>
      </c>
      <c r="O58" s="16">
        <f>IF(AND(N58&gt;=1,N58&lt;=1.45),1,IF(AND(N58&gt;1.45,N58&lt;=2.1),2,IF(AND(N58&gt;2.1,N58&lt;=2.95),3,IF(AND(N58&gt;2.95,N58&lt;=3.65),4,IF(AND(N58&gt;3.65,N58&lt;=5),5,"")))))</f>
        <v>4</v>
      </c>
    </row>
    <row r="59" spans="2:15" s="11" customFormat="1" ht="39" customHeight="1" thickBot="1">
      <c r="B59" s="16" t="s">
        <v>2</v>
      </c>
      <c r="C59" s="17">
        <v>3</v>
      </c>
      <c r="D59" s="16" t="s">
        <v>229</v>
      </c>
      <c r="E59" s="16" t="s">
        <v>230</v>
      </c>
      <c r="F59" s="17">
        <v>5</v>
      </c>
      <c r="G59" s="16" t="s">
        <v>38</v>
      </c>
      <c r="H59" s="16" t="str">
        <f>VLOOKUP(G59,Issuer!B:D,2,0)</f>
        <v xml:space="preserve">A1 /A+/ A+ </v>
      </c>
      <c r="I59" s="17">
        <f>VLOOKUP(G59,Issuer!B:D,3,0)</f>
        <v>3</v>
      </c>
      <c r="J59" s="16">
        <v>4</v>
      </c>
      <c r="K59" s="17">
        <f>IF(AND(J59&gt;=0,J59&lt;=12),2,IF(AND(J59&gt;12,J59&lt;=60),3,IF(AND(J59&gt;60,J59&lt;=120),4,IF(AND(J59&gt;120,J59&lt;99999),5,""))))</f>
        <v>2</v>
      </c>
      <c r="L59" s="16" t="s">
        <v>64</v>
      </c>
      <c r="M59" s="16">
        <v>1</v>
      </c>
      <c r="N59" s="19">
        <f>C59*0.35+F59*0.25+I59*0.25+K59*0.1+M59*0.05</f>
        <v>3.3</v>
      </c>
      <c r="O59" s="16">
        <f>IF(AND(N59&gt;=1,N59&lt;=1.45),1,IF(AND(N59&gt;1.45,N59&lt;=2.1),2,IF(AND(N59&gt;2.1,N59&lt;=2.95),3,IF(AND(N59&gt;2.95,N59&lt;=3.65),4,IF(AND(N59&gt;3.65,N59&lt;=5),5,"")))))</f>
        <v>4</v>
      </c>
    </row>
    <row r="60" spans="2:15" s="11" customFormat="1" ht="16.5" customHeight="1" thickBot="1">
      <c r="B60" s="16" t="s">
        <v>2</v>
      </c>
      <c r="C60" s="17">
        <v>3</v>
      </c>
      <c r="D60" s="16" t="s">
        <v>113</v>
      </c>
      <c r="E60" s="16" t="s">
        <v>115</v>
      </c>
      <c r="F60" s="17">
        <v>5</v>
      </c>
      <c r="G60" s="16" t="s">
        <v>41</v>
      </c>
      <c r="H60" s="16" t="str">
        <f>VLOOKUP(G60,Issuer!B:D,2,0)</f>
        <v>- / - / BBB-</v>
      </c>
      <c r="I60" s="17">
        <f>VLOOKUP(G60,Issuer!B:D,3,0)</f>
        <v>4</v>
      </c>
      <c r="J60" s="16">
        <v>6</v>
      </c>
      <c r="K60" s="17">
        <f>IF(AND(J60&gt;=0,J60&lt;=12),2,IF(AND(J60&gt;12,J60&lt;=60),3,IF(AND(J60&gt;60,J60&lt;=120),4,IF(AND(J60&gt;120,J60&lt;99999),5,""))))</f>
        <v>2</v>
      </c>
      <c r="L60" s="16" t="s">
        <v>64</v>
      </c>
      <c r="M60" s="16">
        <v>1</v>
      </c>
      <c r="N60" s="19">
        <f>C60*0.35+F60*0.25+I60*0.25+K60*0.1+M60*0.05</f>
        <v>3.55</v>
      </c>
      <c r="O60" s="16">
        <f>IF(AND(N60&gt;=1,N60&lt;=1.45),1,IF(AND(N60&gt;1.45,N60&lt;=2.1),2,IF(AND(N60&gt;2.1,N60&lt;=2.95),3,IF(AND(N60&gt;2.95,N60&lt;=3.65),4,IF(AND(N60&gt;3.65,N60&lt;=5),5,"")))))</f>
        <v>4</v>
      </c>
    </row>
    <row r="61" spans="2:15" s="11" customFormat="1" ht="25.5" customHeight="1" thickBot="1">
      <c r="B61" s="16" t="s">
        <v>2</v>
      </c>
      <c r="C61" s="17">
        <v>3</v>
      </c>
      <c r="D61" s="16" t="s">
        <v>242</v>
      </c>
      <c r="E61" s="16" t="s">
        <v>244</v>
      </c>
      <c r="F61" s="17">
        <v>5</v>
      </c>
      <c r="G61" s="16" t="s">
        <v>41</v>
      </c>
      <c r="H61" s="16" t="str">
        <f>VLOOKUP(G61,Issuer!B:D,2,0)</f>
        <v>- / - / BBB-</v>
      </c>
      <c r="I61" s="17">
        <f>VLOOKUP(G61,Issuer!B:D,3,0)</f>
        <v>4</v>
      </c>
      <c r="J61" s="16">
        <v>6</v>
      </c>
      <c r="K61" s="17">
        <f>IF(AND(J61&gt;=0,J61&lt;=12),2,IF(AND(J61&gt;12,J61&lt;=60),3,IF(AND(J61&gt;60,J61&lt;=120),4,IF(AND(J61&gt;120,J61&lt;99999),5,""))))</f>
        <v>2</v>
      </c>
      <c r="L61" s="16" t="s">
        <v>64</v>
      </c>
      <c r="M61" s="16">
        <v>1</v>
      </c>
      <c r="N61" s="19">
        <f>C61*0.35+F61*0.25+I61*0.25+K61*0.1+M61*0.05</f>
        <v>3.55</v>
      </c>
      <c r="O61" s="16">
        <f t="shared" ref="O61:O62" si="16">IF(AND(N61&gt;=1,N61&lt;=1.45),1,IF(AND(N61&gt;1.45,N61&lt;=2.1),2,IF(AND(N61&gt;2.1,N61&lt;=2.95),3,IF(AND(N61&gt;2.95,N61&lt;=3.65),4,IF(AND(N61&gt;3.65,N61&lt;=5),5,"")))))</f>
        <v>4</v>
      </c>
    </row>
    <row r="62" spans="2:15" s="11" customFormat="1" ht="24.75" customHeight="1" thickBot="1">
      <c r="B62" s="16" t="s">
        <v>2</v>
      </c>
      <c r="C62" s="17">
        <v>3</v>
      </c>
      <c r="D62" s="16" t="s">
        <v>243</v>
      </c>
      <c r="E62" s="16" t="s">
        <v>245</v>
      </c>
      <c r="F62" s="17">
        <v>5</v>
      </c>
      <c r="G62" s="16" t="s">
        <v>41</v>
      </c>
      <c r="H62" s="16" t="str">
        <f>VLOOKUP(G62,Issuer!B:D,2,0)</f>
        <v>- / - / BBB-</v>
      </c>
      <c r="I62" s="17">
        <f>VLOOKUP(G62,Issuer!B:D,3,0)</f>
        <v>4</v>
      </c>
      <c r="J62" s="16">
        <v>3</v>
      </c>
      <c r="K62" s="17">
        <f>IF(AND(J62&gt;=0,J62&lt;=12),2,IF(AND(J62&gt;12,J62&lt;=60),3,IF(AND(J62&gt;60,J62&lt;=120),4,IF(AND(J62&gt;120,J62&lt;99999),5,""))))</f>
        <v>2</v>
      </c>
      <c r="L62" s="16" t="s">
        <v>64</v>
      </c>
      <c r="M62" s="16">
        <v>1</v>
      </c>
      <c r="N62" s="19">
        <f t="shared" ref="N62" si="17">C62*0.35+F62*0.25+I62*0.25+K62*0.1+M62*0.05</f>
        <v>3.55</v>
      </c>
      <c r="O62" s="16">
        <f t="shared" si="16"/>
        <v>4</v>
      </c>
    </row>
    <row r="63" spans="2:15" s="11" customFormat="1" ht="16.5" customHeight="1"/>
    <row r="64" spans="2:15" s="11" customFormat="1">
      <c r="B64" s="25" t="s">
        <v>156</v>
      </c>
      <c r="C64" s="23"/>
      <c r="D64" s="23"/>
      <c r="E64" s="23"/>
      <c r="F64" s="23"/>
      <c r="G64" s="23"/>
      <c r="H64" s="23"/>
      <c r="I64" s="23"/>
      <c r="J64" s="26"/>
      <c r="K64" s="26"/>
    </row>
    <row r="65" spans="2:3" s="11" customFormat="1">
      <c r="B65" s="25" t="s">
        <v>155</v>
      </c>
      <c r="C65" s="25"/>
    </row>
    <row r="66" spans="2:3" s="11" customFormat="1"/>
    <row r="67" spans="2:3" s="11" customFormat="1"/>
    <row r="68" spans="2:3" s="11" customFormat="1"/>
    <row r="69" spans="2:3" s="11" customFormat="1"/>
    <row r="70" spans="2:3" s="11" customFormat="1"/>
    <row r="71" spans="2:3" s="11" customFormat="1"/>
    <row r="72" spans="2:3" s="11" customFormat="1"/>
    <row r="73" spans="2:3" s="11" customFormat="1"/>
    <row r="74" spans="2:3" s="11" customFormat="1"/>
    <row r="75" spans="2:3" s="11" customFormat="1"/>
    <row r="76" spans="2:3" s="11" customFormat="1"/>
    <row r="77" spans="2:3" s="11" customFormat="1"/>
    <row r="78" spans="2:3" s="11" customFormat="1"/>
    <row r="79" spans="2:3" s="11" customFormat="1"/>
    <row r="80" spans="2:3"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row r="236" s="11" customFormat="1"/>
    <row r="237" s="11" customFormat="1"/>
    <row r="238" s="11" customFormat="1"/>
    <row r="239" s="11" customFormat="1"/>
    <row r="240" s="11" customFormat="1"/>
    <row r="241" s="11" customFormat="1"/>
    <row r="242" s="11" customFormat="1"/>
    <row r="243" s="11" customFormat="1"/>
    <row r="244" s="11" customFormat="1"/>
    <row r="245" s="11" customFormat="1"/>
    <row r="246" s="11" customFormat="1"/>
    <row r="247" s="11" customFormat="1"/>
    <row r="248" s="11" customFormat="1"/>
    <row r="249" s="11" customFormat="1"/>
    <row r="250" s="11" customFormat="1"/>
    <row r="251" s="11" customFormat="1"/>
    <row r="252" s="11" customFormat="1"/>
    <row r="253" s="11" customFormat="1"/>
    <row r="254" s="11" customFormat="1"/>
    <row r="255" s="11" customFormat="1"/>
    <row r="256" s="11" customFormat="1"/>
    <row r="257" s="11" customFormat="1"/>
    <row r="258" s="11" customFormat="1"/>
    <row r="259" s="11" customFormat="1"/>
    <row r="260" s="11" customFormat="1"/>
    <row r="261" s="11" customFormat="1"/>
    <row r="262" s="11" customFormat="1"/>
    <row r="263" s="11" customFormat="1"/>
    <row r="264" s="11" customFormat="1"/>
    <row r="265" s="11" customFormat="1"/>
    <row r="266" s="11" customFormat="1"/>
    <row r="267" s="11" customFormat="1"/>
  </sheetData>
  <sheetProtection algorithmName="SHA-512" hashValue="gXmxuoa+ONd5XrOp5cySeaqMfmrxyPdXxxfF49IWdYVUUb/7JM47W43GlwpvjusrbHitGLo1FVbyRRfnCno8Zw==" saltValue="xijrk06hx7/Z+wT9jUHhVQ==" spinCount="100000" sheet="1" objects="1" scenarios="1"/>
  <phoneticPr fontId="12" type="noConversion"/>
  <hyperlinks>
    <hyperlink ref="L3" location="Disclaimer免责声明!A1" display="Disclaimer免责声明" xr:uid="{76102EA7-BECC-4FA2-A25F-219C8188C9E3}"/>
  </hyperlink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EBB19-102F-4A8E-AA13-1AB5D0E04C7D}">
  <dimension ref="A2:W1052"/>
  <sheetViews>
    <sheetView workbookViewId="0">
      <selection activeCell="A4" sqref="A4:U4"/>
    </sheetView>
  </sheetViews>
  <sheetFormatPr defaultColWidth="9.140625" defaultRowHeight="14.25"/>
  <cols>
    <col min="1" max="16384" width="9.140625" style="7"/>
  </cols>
  <sheetData>
    <row r="2" spans="1:23" ht="15.75" customHeight="1">
      <c r="A2" s="5" t="s">
        <v>137</v>
      </c>
      <c r="B2" s="6"/>
      <c r="C2" s="6"/>
      <c r="D2" s="6"/>
      <c r="E2" s="6"/>
      <c r="F2" s="6"/>
      <c r="G2" s="6"/>
      <c r="H2" s="6"/>
      <c r="I2" s="6"/>
      <c r="J2" s="6"/>
      <c r="K2" s="6"/>
      <c r="L2" s="6"/>
      <c r="M2" s="6"/>
      <c r="N2" s="6"/>
      <c r="O2" s="6"/>
      <c r="P2" s="6"/>
      <c r="Q2" s="6"/>
      <c r="R2" s="6"/>
      <c r="S2" s="6"/>
      <c r="T2" s="6"/>
      <c r="U2" s="6"/>
      <c r="V2" s="6"/>
      <c r="W2" s="6"/>
    </row>
    <row r="3" spans="1:23" ht="237" customHeight="1">
      <c r="A3" s="48" t="s">
        <v>141</v>
      </c>
      <c r="B3" s="49"/>
      <c r="C3" s="49"/>
      <c r="D3" s="49"/>
      <c r="E3" s="49"/>
      <c r="F3" s="49"/>
      <c r="G3" s="49"/>
      <c r="H3" s="49"/>
      <c r="I3" s="49"/>
      <c r="J3" s="49"/>
      <c r="K3" s="49"/>
      <c r="L3" s="49"/>
      <c r="M3" s="49"/>
      <c r="N3" s="49"/>
      <c r="O3" s="49"/>
      <c r="P3" s="49"/>
      <c r="Q3" s="49"/>
      <c r="R3" s="49"/>
      <c r="S3" s="49"/>
      <c r="T3" s="49"/>
      <c r="U3" s="49"/>
      <c r="V3" s="9"/>
      <c r="W3" s="8"/>
    </row>
    <row r="4" spans="1:23" ht="328.5" customHeight="1">
      <c r="A4" s="48" t="s">
        <v>142</v>
      </c>
      <c r="B4" s="48"/>
      <c r="C4" s="48"/>
      <c r="D4" s="48"/>
      <c r="E4" s="48"/>
      <c r="F4" s="48"/>
      <c r="G4" s="48"/>
      <c r="H4" s="48"/>
      <c r="I4" s="48"/>
      <c r="J4" s="48"/>
      <c r="K4" s="48"/>
      <c r="L4" s="48"/>
      <c r="M4" s="48"/>
      <c r="N4" s="48"/>
      <c r="O4" s="48"/>
      <c r="P4" s="48"/>
      <c r="Q4" s="48"/>
      <c r="R4" s="48"/>
      <c r="S4" s="48"/>
      <c r="T4" s="48"/>
      <c r="U4" s="48"/>
      <c r="V4" s="9"/>
      <c r="W4" s="8"/>
    </row>
    <row r="6" spans="1:23" ht="18">
      <c r="A6" s="5" t="s">
        <v>138</v>
      </c>
    </row>
    <row r="7" spans="1:23" ht="84.75" customHeight="1">
      <c r="A7" s="49" t="s">
        <v>139</v>
      </c>
      <c r="B7" s="49"/>
      <c r="C7" s="49"/>
      <c r="D7" s="49"/>
      <c r="E7" s="49"/>
      <c r="F7" s="49"/>
      <c r="G7" s="49"/>
      <c r="H7" s="49"/>
      <c r="I7" s="49"/>
      <c r="J7" s="49"/>
      <c r="K7" s="49"/>
      <c r="L7" s="49"/>
      <c r="M7" s="49"/>
      <c r="N7" s="49"/>
      <c r="O7" s="49"/>
      <c r="P7" s="49"/>
      <c r="Q7" s="49"/>
      <c r="R7" s="49"/>
      <c r="S7" s="49"/>
      <c r="T7" s="49"/>
      <c r="U7" s="49"/>
    </row>
    <row r="826" spans="9:9">
      <c r="I826" s="7" t="e">
        <v>#N/A</v>
      </c>
    </row>
    <row r="827" spans="9:9">
      <c r="I827" s="7" t="e">
        <v>#N/A</v>
      </c>
    </row>
    <row r="828" spans="9:9">
      <c r="I828" s="7" t="e">
        <v>#N/A</v>
      </c>
    </row>
    <row r="829" spans="9:9">
      <c r="I829" s="7" t="e">
        <v>#N/A</v>
      </c>
    </row>
    <row r="830" spans="9:9">
      <c r="I830" s="7" t="e">
        <v>#N/A</v>
      </c>
    </row>
    <row r="831" spans="9:9">
      <c r="I831" s="7" t="e">
        <v>#N/A</v>
      </c>
    </row>
    <row r="832" spans="9:9">
      <c r="I832" s="7" t="e">
        <v>#N/A</v>
      </c>
    </row>
    <row r="833" spans="9:9">
      <c r="I833" s="7" t="e">
        <v>#N/A</v>
      </c>
    </row>
    <row r="834" spans="9:9">
      <c r="I834" s="7" t="e">
        <v>#N/A</v>
      </c>
    </row>
    <row r="835" spans="9:9">
      <c r="I835" s="7" t="e">
        <v>#N/A</v>
      </c>
    </row>
    <row r="836" spans="9:9">
      <c r="I836" s="7" t="e">
        <v>#N/A</v>
      </c>
    </row>
    <row r="837" spans="9:9">
      <c r="I837" s="7" t="e">
        <v>#N/A</v>
      </c>
    </row>
    <row r="838" spans="9:9">
      <c r="I838" s="7" t="e">
        <v>#N/A</v>
      </c>
    </row>
    <row r="839" spans="9:9">
      <c r="I839" s="7" t="e">
        <v>#N/A</v>
      </c>
    </row>
    <row r="840" spans="9:9">
      <c r="I840" s="7" t="e">
        <v>#N/A</v>
      </c>
    </row>
    <row r="841" spans="9:9">
      <c r="I841" s="7" t="e">
        <v>#N/A</v>
      </c>
    </row>
    <row r="842" spans="9:9">
      <c r="I842" s="7" t="e">
        <v>#N/A</v>
      </c>
    </row>
    <row r="843" spans="9:9">
      <c r="I843" s="7" t="e">
        <v>#N/A</v>
      </c>
    </row>
    <row r="844" spans="9:9">
      <c r="I844" s="7" t="e">
        <v>#N/A</v>
      </c>
    </row>
    <row r="845" spans="9:9">
      <c r="I845" s="7" t="e">
        <v>#N/A</v>
      </c>
    </row>
    <row r="846" spans="9:9">
      <c r="I846" s="7" t="e">
        <v>#N/A</v>
      </c>
    </row>
    <row r="847" spans="9:9">
      <c r="I847" s="7" t="e">
        <v>#N/A</v>
      </c>
    </row>
    <row r="848" spans="9:9">
      <c r="I848" s="7" t="e">
        <v>#N/A</v>
      </c>
    </row>
    <row r="849" spans="9:9">
      <c r="I849" s="7" t="e">
        <v>#N/A</v>
      </c>
    </row>
    <row r="850" spans="9:9">
      <c r="I850" s="7" t="e">
        <v>#N/A</v>
      </c>
    </row>
    <row r="851" spans="9:9">
      <c r="I851" s="7" t="e">
        <v>#N/A</v>
      </c>
    </row>
    <row r="852" spans="9:9">
      <c r="I852" s="7" t="e">
        <v>#N/A</v>
      </c>
    </row>
    <row r="853" spans="9:9">
      <c r="I853" s="7" t="e">
        <v>#N/A</v>
      </c>
    </row>
    <row r="854" spans="9:9">
      <c r="I854" s="7" t="e">
        <v>#N/A</v>
      </c>
    </row>
    <row r="855" spans="9:9">
      <c r="I855" s="7" t="e">
        <v>#N/A</v>
      </c>
    </row>
    <row r="856" spans="9:9">
      <c r="I856" s="7" t="e">
        <v>#N/A</v>
      </c>
    </row>
    <row r="857" spans="9:9">
      <c r="I857" s="7" t="e">
        <v>#N/A</v>
      </c>
    </row>
    <row r="858" spans="9:9">
      <c r="I858" s="7" t="e">
        <v>#N/A</v>
      </c>
    </row>
    <row r="859" spans="9:9">
      <c r="I859" s="7" t="e">
        <v>#N/A</v>
      </c>
    </row>
    <row r="860" spans="9:9">
      <c r="I860" s="7" t="e">
        <v>#N/A</v>
      </c>
    </row>
    <row r="861" spans="9:9">
      <c r="I861" s="7" t="e">
        <v>#N/A</v>
      </c>
    </row>
    <row r="862" spans="9:9">
      <c r="I862" s="7" t="e">
        <v>#N/A</v>
      </c>
    </row>
    <row r="863" spans="9:9">
      <c r="I863" s="7" t="e">
        <v>#N/A</v>
      </c>
    </row>
    <row r="864" spans="9:9">
      <c r="I864" s="7" t="e">
        <v>#N/A</v>
      </c>
    </row>
    <row r="865" spans="9:9">
      <c r="I865" s="7" t="e">
        <v>#N/A</v>
      </c>
    </row>
    <row r="866" spans="9:9">
      <c r="I866" s="7" t="e">
        <v>#N/A</v>
      </c>
    </row>
    <row r="867" spans="9:9">
      <c r="I867" s="7" t="e">
        <v>#N/A</v>
      </c>
    </row>
    <row r="868" spans="9:9">
      <c r="I868" s="7" t="e">
        <v>#N/A</v>
      </c>
    </row>
    <row r="869" spans="9:9">
      <c r="I869" s="7" t="e">
        <v>#N/A</v>
      </c>
    </row>
    <row r="870" spans="9:9">
      <c r="I870" s="7" t="e">
        <v>#N/A</v>
      </c>
    </row>
    <row r="871" spans="9:9">
      <c r="I871" s="7" t="e">
        <v>#N/A</v>
      </c>
    </row>
    <row r="872" spans="9:9">
      <c r="I872" s="7" t="e">
        <v>#N/A</v>
      </c>
    </row>
    <row r="873" spans="9:9">
      <c r="I873" s="7" t="e">
        <v>#N/A</v>
      </c>
    </row>
    <row r="874" spans="9:9">
      <c r="I874" s="7" t="e">
        <v>#N/A</v>
      </c>
    </row>
    <row r="875" spans="9:9">
      <c r="I875" s="7" t="e">
        <v>#N/A</v>
      </c>
    </row>
    <row r="876" spans="9:9">
      <c r="I876" s="7" t="e">
        <v>#N/A</v>
      </c>
    </row>
    <row r="877" spans="9:9">
      <c r="I877" s="7" t="e">
        <v>#N/A</v>
      </c>
    </row>
    <row r="878" spans="9:9">
      <c r="I878" s="7" t="e">
        <v>#N/A</v>
      </c>
    </row>
    <row r="879" spans="9:9">
      <c r="I879" s="7" t="e">
        <v>#N/A</v>
      </c>
    </row>
    <row r="880" spans="9:9">
      <c r="I880" s="7" t="e">
        <v>#N/A</v>
      </c>
    </row>
    <row r="881" spans="9:9">
      <c r="I881" s="7" t="e">
        <v>#N/A</v>
      </c>
    </row>
    <row r="882" spans="9:9">
      <c r="I882" s="7" t="e">
        <v>#N/A</v>
      </c>
    </row>
    <row r="883" spans="9:9">
      <c r="I883" s="7" t="e">
        <v>#N/A</v>
      </c>
    </row>
    <row r="884" spans="9:9">
      <c r="I884" s="7" t="e">
        <v>#N/A</v>
      </c>
    </row>
    <row r="885" spans="9:9">
      <c r="I885" s="7" t="e">
        <v>#N/A</v>
      </c>
    </row>
    <row r="886" spans="9:9">
      <c r="I886" s="7" t="e">
        <v>#N/A</v>
      </c>
    </row>
    <row r="887" spans="9:9">
      <c r="I887" s="7" t="e">
        <v>#N/A</v>
      </c>
    </row>
    <row r="888" spans="9:9">
      <c r="I888" s="7" t="e">
        <v>#N/A</v>
      </c>
    </row>
    <row r="889" spans="9:9">
      <c r="I889" s="7" t="e">
        <v>#N/A</v>
      </c>
    </row>
    <row r="890" spans="9:9">
      <c r="I890" s="7" t="e">
        <v>#N/A</v>
      </c>
    </row>
    <row r="891" spans="9:9">
      <c r="I891" s="7" t="e">
        <v>#N/A</v>
      </c>
    </row>
    <row r="892" spans="9:9">
      <c r="I892" s="7" t="e">
        <v>#N/A</v>
      </c>
    </row>
    <row r="893" spans="9:9">
      <c r="I893" s="7" t="e">
        <v>#N/A</v>
      </c>
    </row>
    <row r="894" spans="9:9">
      <c r="I894" s="7" t="e">
        <v>#N/A</v>
      </c>
    </row>
    <row r="895" spans="9:9">
      <c r="I895" s="7" t="e">
        <v>#N/A</v>
      </c>
    </row>
    <row r="896" spans="9:9">
      <c r="I896" s="7" t="e">
        <v>#N/A</v>
      </c>
    </row>
    <row r="897" spans="9:9">
      <c r="I897" s="7" t="e">
        <v>#N/A</v>
      </c>
    </row>
    <row r="898" spans="9:9">
      <c r="I898" s="7" t="e">
        <v>#N/A</v>
      </c>
    </row>
    <row r="899" spans="9:9">
      <c r="I899" s="7" t="e">
        <v>#N/A</v>
      </c>
    </row>
    <row r="900" spans="9:9">
      <c r="I900" s="7" t="e">
        <v>#N/A</v>
      </c>
    </row>
    <row r="901" spans="9:9">
      <c r="I901" s="7" t="e">
        <v>#N/A</v>
      </c>
    </row>
    <row r="902" spans="9:9">
      <c r="I902" s="7" t="e">
        <v>#N/A</v>
      </c>
    </row>
    <row r="903" spans="9:9">
      <c r="I903" s="7" t="e">
        <v>#N/A</v>
      </c>
    </row>
    <row r="904" spans="9:9">
      <c r="I904" s="7" t="e">
        <v>#N/A</v>
      </c>
    </row>
    <row r="905" spans="9:9">
      <c r="I905" s="7" t="e">
        <v>#N/A</v>
      </c>
    </row>
    <row r="906" spans="9:9">
      <c r="I906" s="7" t="e">
        <v>#N/A</v>
      </c>
    </row>
    <row r="907" spans="9:9">
      <c r="I907" s="7" t="e">
        <v>#N/A</v>
      </c>
    </row>
    <row r="908" spans="9:9">
      <c r="I908" s="7" t="e">
        <v>#N/A</v>
      </c>
    </row>
    <row r="909" spans="9:9">
      <c r="I909" s="7" t="e">
        <v>#N/A</v>
      </c>
    </row>
    <row r="910" spans="9:9">
      <c r="I910" s="7" t="e">
        <v>#N/A</v>
      </c>
    </row>
    <row r="911" spans="9:9">
      <c r="I911" s="7" t="e">
        <v>#N/A</v>
      </c>
    </row>
    <row r="912" spans="9:9">
      <c r="I912" s="7" t="e">
        <v>#N/A</v>
      </c>
    </row>
    <row r="913" spans="9:9">
      <c r="I913" s="7" t="e">
        <v>#N/A</v>
      </c>
    </row>
    <row r="914" spans="9:9">
      <c r="I914" s="7" t="e">
        <v>#N/A</v>
      </c>
    </row>
    <row r="915" spans="9:9">
      <c r="I915" s="7" t="e">
        <v>#N/A</v>
      </c>
    </row>
    <row r="916" spans="9:9">
      <c r="I916" s="7" t="e">
        <v>#N/A</v>
      </c>
    </row>
    <row r="917" spans="9:9">
      <c r="I917" s="7" t="e">
        <v>#N/A</v>
      </c>
    </row>
    <row r="918" spans="9:9">
      <c r="I918" s="7" t="e">
        <v>#N/A</v>
      </c>
    </row>
    <row r="919" spans="9:9">
      <c r="I919" s="7" t="e">
        <v>#N/A</v>
      </c>
    </row>
    <row r="920" spans="9:9">
      <c r="I920" s="7" t="e">
        <v>#N/A</v>
      </c>
    </row>
    <row r="921" spans="9:9">
      <c r="I921" s="7" t="e">
        <v>#N/A</v>
      </c>
    </row>
    <row r="922" spans="9:9">
      <c r="I922" s="7" t="e">
        <v>#N/A</v>
      </c>
    </row>
    <row r="923" spans="9:9">
      <c r="I923" s="7" t="e">
        <v>#N/A</v>
      </c>
    </row>
    <row r="924" spans="9:9">
      <c r="I924" s="7" t="e">
        <v>#N/A</v>
      </c>
    </row>
    <row r="925" spans="9:9">
      <c r="I925" s="7" t="e">
        <v>#N/A</v>
      </c>
    </row>
    <row r="926" spans="9:9">
      <c r="I926" s="7" t="e">
        <v>#N/A</v>
      </c>
    </row>
    <row r="927" spans="9:9">
      <c r="I927" s="7" t="e">
        <v>#N/A</v>
      </c>
    </row>
    <row r="928" spans="9:9">
      <c r="I928" s="7" t="e">
        <v>#N/A</v>
      </c>
    </row>
    <row r="929" spans="9:9">
      <c r="I929" s="7" t="e">
        <v>#N/A</v>
      </c>
    </row>
    <row r="930" spans="9:9">
      <c r="I930" s="7" t="e">
        <v>#N/A</v>
      </c>
    </row>
    <row r="931" spans="9:9">
      <c r="I931" s="7" t="e">
        <v>#N/A</v>
      </c>
    </row>
    <row r="932" spans="9:9">
      <c r="I932" s="7" t="e">
        <v>#N/A</v>
      </c>
    </row>
    <row r="933" spans="9:9">
      <c r="I933" s="7" t="e">
        <v>#N/A</v>
      </c>
    </row>
    <row r="934" spans="9:9">
      <c r="I934" s="7" t="e">
        <v>#N/A</v>
      </c>
    </row>
    <row r="935" spans="9:9">
      <c r="I935" s="7" t="e">
        <v>#N/A</v>
      </c>
    </row>
    <row r="936" spans="9:9">
      <c r="I936" s="7" t="e">
        <v>#N/A</v>
      </c>
    </row>
    <row r="937" spans="9:9">
      <c r="I937" s="7" t="e">
        <v>#N/A</v>
      </c>
    </row>
    <row r="938" spans="9:9">
      <c r="I938" s="7" t="e">
        <v>#N/A</v>
      </c>
    </row>
    <row r="939" spans="9:9">
      <c r="I939" s="7" t="e">
        <v>#N/A</v>
      </c>
    </row>
    <row r="940" spans="9:9">
      <c r="I940" s="7" t="e">
        <v>#N/A</v>
      </c>
    </row>
    <row r="941" spans="9:9">
      <c r="I941" s="7" t="e">
        <v>#N/A</v>
      </c>
    </row>
    <row r="942" spans="9:9">
      <c r="I942" s="7" t="e">
        <v>#N/A</v>
      </c>
    </row>
    <row r="943" spans="9:9">
      <c r="I943" s="7" t="e">
        <v>#N/A</v>
      </c>
    </row>
    <row r="944" spans="9:9">
      <c r="I944" s="7" t="e">
        <v>#N/A</v>
      </c>
    </row>
    <row r="945" spans="9:9">
      <c r="I945" s="7" t="e">
        <v>#N/A</v>
      </c>
    </row>
    <row r="946" spans="9:9">
      <c r="I946" s="7" t="e">
        <v>#N/A</v>
      </c>
    </row>
    <row r="947" spans="9:9">
      <c r="I947" s="7" t="e">
        <v>#N/A</v>
      </c>
    </row>
    <row r="948" spans="9:9">
      <c r="I948" s="7" t="e">
        <v>#N/A</v>
      </c>
    </row>
    <row r="949" spans="9:9">
      <c r="I949" s="7" t="e">
        <v>#N/A</v>
      </c>
    </row>
    <row r="950" spans="9:9">
      <c r="I950" s="7" t="e">
        <v>#N/A</v>
      </c>
    </row>
    <row r="951" spans="9:9">
      <c r="I951" s="7" t="e">
        <v>#N/A</v>
      </c>
    </row>
    <row r="952" spans="9:9">
      <c r="I952" s="7" t="e">
        <v>#N/A</v>
      </c>
    </row>
    <row r="953" spans="9:9">
      <c r="I953" s="7" t="e">
        <v>#N/A</v>
      </c>
    </row>
    <row r="954" spans="9:9">
      <c r="I954" s="7" t="e">
        <v>#N/A</v>
      </c>
    </row>
    <row r="955" spans="9:9">
      <c r="I955" s="7" t="e">
        <v>#N/A</v>
      </c>
    </row>
    <row r="956" spans="9:9">
      <c r="I956" s="7" t="e">
        <v>#N/A</v>
      </c>
    </row>
    <row r="957" spans="9:9">
      <c r="I957" s="7" t="e">
        <v>#N/A</v>
      </c>
    </row>
    <row r="958" spans="9:9">
      <c r="I958" s="7" t="e">
        <v>#N/A</v>
      </c>
    </row>
    <row r="959" spans="9:9">
      <c r="I959" s="7" t="e">
        <v>#N/A</v>
      </c>
    </row>
    <row r="960" spans="9:9">
      <c r="I960" s="7" t="e">
        <v>#N/A</v>
      </c>
    </row>
    <row r="961" spans="9:9">
      <c r="I961" s="7" t="e">
        <v>#N/A</v>
      </c>
    </row>
    <row r="962" spans="9:9">
      <c r="I962" s="7" t="e">
        <v>#N/A</v>
      </c>
    </row>
    <row r="963" spans="9:9">
      <c r="I963" s="7" t="e">
        <v>#N/A</v>
      </c>
    </row>
    <row r="964" spans="9:9">
      <c r="I964" s="7" t="e">
        <v>#N/A</v>
      </c>
    </row>
    <row r="965" spans="9:9">
      <c r="I965" s="7" t="e">
        <v>#N/A</v>
      </c>
    </row>
    <row r="966" spans="9:9">
      <c r="I966" s="7" t="e">
        <v>#N/A</v>
      </c>
    </row>
    <row r="967" spans="9:9">
      <c r="I967" s="7" t="e">
        <v>#N/A</v>
      </c>
    </row>
    <row r="968" spans="9:9">
      <c r="I968" s="7" t="e">
        <v>#N/A</v>
      </c>
    </row>
    <row r="969" spans="9:9">
      <c r="I969" s="7" t="e">
        <v>#N/A</v>
      </c>
    </row>
    <row r="970" spans="9:9">
      <c r="I970" s="7" t="e">
        <v>#N/A</v>
      </c>
    </row>
    <row r="971" spans="9:9">
      <c r="I971" s="7" t="e">
        <v>#N/A</v>
      </c>
    </row>
    <row r="972" spans="9:9">
      <c r="I972" s="7" t="e">
        <v>#N/A</v>
      </c>
    </row>
    <row r="973" spans="9:9">
      <c r="I973" s="7" t="e">
        <v>#N/A</v>
      </c>
    </row>
    <row r="974" spans="9:9">
      <c r="I974" s="7" t="e">
        <v>#N/A</v>
      </c>
    </row>
    <row r="975" spans="9:9">
      <c r="I975" s="7" t="e">
        <v>#N/A</v>
      </c>
    </row>
    <row r="976" spans="9:9">
      <c r="I976" s="7" t="e">
        <v>#N/A</v>
      </c>
    </row>
    <row r="977" spans="9:9">
      <c r="I977" s="7" t="e">
        <v>#N/A</v>
      </c>
    </row>
    <row r="978" spans="9:9">
      <c r="I978" s="7" t="e">
        <v>#N/A</v>
      </c>
    </row>
    <row r="979" spans="9:9">
      <c r="I979" s="7" t="e">
        <v>#N/A</v>
      </c>
    </row>
    <row r="980" spans="9:9">
      <c r="I980" s="7" t="e">
        <v>#N/A</v>
      </c>
    </row>
    <row r="981" spans="9:9">
      <c r="I981" s="7" t="e">
        <v>#N/A</v>
      </c>
    </row>
    <row r="982" spans="9:9">
      <c r="I982" s="7" t="e">
        <v>#N/A</v>
      </c>
    </row>
    <row r="983" spans="9:9">
      <c r="I983" s="7" t="e">
        <v>#N/A</v>
      </c>
    </row>
    <row r="984" spans="9:9">
      <c r="I984" s="7" t="e">
        <v>#N/A</v>
      </c>
    </row>
    <row r="985" spans="9:9">
      <c r="I985" s="7" t="e">
        <v>#N/A</v>
      </c>
    </row>
    <row r="986" spans="9:9">
      <c r="I986" s="7" t="e">
        <v>#N/A</v>
      </c>
    </row>
    <row r="987" spans="9:9">
      <c r="I987" s="7" t="e">
        <v>#N/A</v>
      </c>
    </row>
    <row r="988" spans="9:9">
      <c r="I988" s="7" t="e">
        <v>#N/A</v>
      </c>
    </row>
    <row r="989" spans="9:9">
      <c r="I989" s="7" t="e">
        <v>#N/A</v>
      </c>
    </row>
    <row r="990" spans="9:9">
      <c r="I990" s="7" t="e">
        <v>#N/A</v>
      </c>
    </row>
    <row r="991" spans="9:9">
      <c r="I991" s="7" t="e">
        <v>#N/A</v>
      </c>
    </row>
    <row r="992" spans="9:9">
      <c r="I992" s="7" t="e">
        <v>#N/A</v>
      </c>
    </row>
    <row r="993" spans="9:9">
      <c r="I993" s="7" t="e">
        <v>#N/A</v>
      </c>
    </row>
    <row r="994" spans="9:9">
      <c r="I994" s="7" t="e">
        <v>#N/A</v>
      </c>
    </row>
    <row r="995" spans="9:9">
      <c r="I995" s="7" t="e">
        <v>#N/A</v>
      </c>
    </row>
    <row r="996" spans="9:9">
      <c r="I996" s="7" t="e">
        <v>#N/A</v>
      </c>
    </row>
    <row r="997" spans="9:9">
      <c r="I997" s="7" t="e">
        <v>#N/A</v>
      </c>
    </row>
    <row r="998" spans="9:9">
      <c r="I998" s="7" t="e">
        <v>#N/A</v>
      </c>
    </row>
    <row r="999" spans="9:9">
      <c r="I999" s="7" t="e">
        <v>#N/A</v>
      </c>
    </row>
    <row r="1000" spans="9:9">
      <c r="I1000" s="7" t="e">
        <v>#N/A</v>
      </c>
    </row>
    <row r="1001" spans="9:9">
      <c r="I1001" s="7" t="e">
        <v>#N/A</v>
      </c>
    </row>
    <row r="1002" spans="9:9">
      <c r="I1002" s="7" t="e">
        <v>#N/A</v>
      </c>
    </row>
    <row r="1003" spans="9:9">
      <c r="I1003" s="7" t="e">
        <v>#N/A</v>
      </c>
    </row>
    <row r="1004" spans="9:9">
      <c r="I1004" s="7" t="e">
        <v>#N/A</v>
      </c>
    </row>
    <row r="1005" spans="9:9">
      <c r="I1005" s="7" t="e">
        <v>#N/A</v>
      </c>
    </row>
    <row r="1006" spans="9:9">
      <c r="I1006" s="7" t="e">
        <v>#N/A</v>
      </c>
    </row>
    <row r="1007" spans="9:9">
      <c r="I1007" s="7" t="e">
        <v>#N/A</v>
      </c>
    </row>
    <row r="1008" spans="9:9">
      <c r="I1008" s="7" t="e">
        <v>#N/A</v>
      </c>
    </row>
    <row r="1009" spans="9:9">
      <c r="I1009" s="7" t="e">
        <v>#N/A</v>
      </c>
    </row>
    <row r="1010" spans="9:9">
      <c r="I1010" s="7" t="e">
        <v>#N/A</v>
      </c>
    </row>
    <row r="1011" spans="9:9">
      <c r="I1011" s="7" t="e">
        <v>#N/A</v>
      </c>
    </row>
    <row r="1012" spans="9:9">
      <c r="I1012" s="7" t="e">
        <v>#N/A</v>
      </c>
    </row>
    <row r="1013" spans="9:9">
      <c r="I1013" s="7" t="e">
        <v>#N/A</v>
      </c>
    </row>
    <row r="1014" spans="9:9">
      <c r="I1014" s="7" t="e">
        <v>#N/A</v>
      </c>
    </row>
    <row r="1015" spans="9:9">
      <c r="I1015" s="7" t="e">
        <v>#N/A</v>
      </c>
    </row>
    <row r="1016" spans="9:9">
      <c r="I1016" s="7" t="e">
        <v>#N/A</v>
      </c>
    </row>
    <row r="1017" spans="9:9">
      <c r="I1017" s="7" t="e">
        <v>#N/A</v>
      </c>
    </row>
    <row r="1018" spans="9:9">
      <c r="I1018" s="7" t="e">
        <v>#N/A</v>
      </c>
    </row>
    <row r="1019" spans="9:9">
      <c r="I1019" s="7" t="e">
        <v>#N/A</v>
      </c>
    </row>
    <row r="1020" spans="9:9">
      <c r="I1020" s="7" t="e">
        <v>#N/A</v>
      </c>
    </row>
    <row r="1021" spans="9:9">
      <c r="I1021" s="7" t="e">
        <v>#N/A</v>
      </c>
    </row>
    <row r="1022" spans="9:9">
      <c r="I1022" s="7" t="e">
        <v>#N/A</v>
      </c>
    </row>
    <row r="1023" spans="9:9">
      <c r="I1023" s="7" t="e">
        <v>#N/A</v>
      </c>
    </row>
    <row r="1024" spans="9:9">
      <c r="I1024" s="7" t="e">
        <v>#N/A</v>
      </c>
    </row>
    <row r="1025" spans="9:9">
      <c r="I1025" s="7" t="e">
        <v>#N/A</v>
      </c>
    </row>
    <row r="1026" spans="9:9">
      <c r="I1026" s="7" t="e">
        <v>#N/A</v>
      </c>
    </row>
    <row r="1027" spans="9:9">
      <c r="I1027" s="7" t="e">
        <v>#N/A</v>
      </c>
    </row>
    <row r="1028" spans="9:9">
      <c r="I1028" s="7" t="e">
        <v>#N/A</v>
      </c>
    </row>
    <row r="1029" spans="9:9">
      <c r="I1029" s="7" t="e">
        <v>#N/A</v>
      </c>
    </row>
    <row r="1030" spans="9:9">
      <c r="I1030" s="7" t="e">
        <v>#N/A</v>
      </c>
    </row>
    <row r="1031" spans="9:9">
      <c r="I1031" s="7" t="e">
        <v>#N/A</v>
      </c>
    </row>
    <row r="1032" spans="9:9">
      <c r="I1032" s="7" t="e">
        <v>#N/A</v>
      </c>
    </row>
    <row r="1033" spans="9:9">
      <c r="I1033" s="7" t="e">
        <v>#N/A</v>
      </c>
    </row>
    <row r="1034" spans="9:9">
      <c r="I1034" s="7" t="e">
        <v>#N/A</v>
      </c>
    </row>
    <row r="1035" spans="9:9">
      <c r="I1035" s="7" t="e">
        <v>#N/A</v>
      </c>
    </row>
    <row r="1036" spans="9:9">
      <c r="I1036" s="7" t="e">
        <v>#N/A</v>
      </c>
    </row>
    <row r="1037" spans="9:9">
      <c r="I1037" s="7" t="e">
        <v>#N/A</v>
      </c>
    </row>
    <row r="1038" spans="9:9">
      <c r="I1038" s="7" t="e">
        <v>#N/A</v>
      </c>
    </row>
    <row r="1039" spans="9:9">
      <c r="I1039" s="7" t="e">
        <v>#N/A</v>
      </c>
    </row>
    <row r="1040" spans="9:9">
      <c r="I1040" s="7" t="e">
        <v>#N/A</v>
      </c>
    </row>
    <row r="1041" spans="9:9">
      <c r="I1041" s="7" t="e">
        <v>#N/A</v>
      </c>
    </row>
    <row r="1042" spans="9:9">
      <c r="I1042" s="7" t="e">
        <v>#N/A</v>
      </c>
    </row>
    <row r="1043" spans="9:9">
      <c r="I1043" s="7" t="e">
        <v>#N/A</v>
      </c>
    </row>
    <row r="1044" spans="9:9">
      <c r="I1044" s="7" t="e">
        <v>#N/A</v>
      </c>
    </row>
    <row r="1045" spans="9:9">
      <c r="I1045" s="7" t="e">
        <v>#N/A</v>
      </c>
    </row>
    <row r="1046" spans="9:9">
      <c r="I1046" s="7" t="e">
        <v>#N/A</v>
      </c>
    </row>
    <row r="1047" spans="9:9">
      <c r="I1047" s="7" t="e">
        <v>#N/A</v>
      </c>
    </row>
    <row r="1048" spans="9:9">
      <c r="I1048" s="7" t="e">
        <v>#N/A</v>
      </c>
    </row>
    <row r="1049" spans="9:9">
      <c r="I1049" s="7" t="e">
        <v>#N/A</v>
      </c>
    </row>
    <row r="1050" spans="9:9">
      <c r="I1050" s="7" t="e">
        <v>#N/A</v>
      </c>
    </row>
    <row r="1051" spans="9:9">
      <c r="I1051" s="7" t="e">
        <v>#N/A</v>
      </c>
    </row>
    <row r="1052" spans="9:9">
      <c r="I1052" s="7" t="e">
        <v>#N/A</v>
      </c>
    </row>
  </sheetData>
  <sheetProtection algorithmName="SHA-512" hashValue="F6pLI+KTofl2PH4+k6KUYS62tq39UCKRNwJXN/akV0SuT3BP6sd8PnJPUhdmcQkjQXRNYtVC+RgyEeQvkPb8Qg==" saltValue="ycb5xQJ8KX4jPs5qK9CBxg==" spinCount="100000" sheet="1" objects="1" scenarios="1"/>
  <mergeCells count="3">
    <mergeCell ref="A3:U3"/>
    <mergeCell ref="A4:U4"/>
    <mergeCell ref="A7:U7"/>
  </mergeCells>
  <phoneticPr fontId="12"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2DAC5-A12A-4C4F-BEFC-553EFF1B08D5}">
  <dimension ref="A1:K30"/>
  <sheetViews>
    <sheetView workbookViewId="0">
      <selection activeCell="G31" sqref="G31"/>
    </sheetView>
  </sheetViews>
  <sheetFormatPr defaultRowHeight="15"/>
  <cols>
    <col min="1" max="1" width="5.5703125" customWidth="1"/>
    <col min="2" max="2" width="16.28515625" bestFit="1" customWidth="1"/>
    <col min="3" max="3" width="21.85546875" customWidth="1"/>
    <col min="5" max="5" width="43.7109375" customWidth="1"/>
    <col min="6" max="6" width="13.140625" bestFit="1" customWidth="1"/>
    <col min="7" max="7" width="16" bestFit="1" customWidth="1"/>
    <col min="9" max="9" width="29" customWidth="1"/>
  </cols>
  <sheetData>
    <row r="1" spans="1:11">
      <c r="B1" s="2" t="s">
        <v>27</v>
      </c>
      <c r="C1" s="3" t="s">
        <v>35</v>
      </c>
      <c r="D1" s="2" t="s">
        <v>36</v>
      </c>
      <c r="E1" s="2" t="s">
        <v>37</v>
      </c>
      <c r="F1" s="2" t="s">
        <v>43</v>
      </c>
      <c r="G1" s="2" t="s">
        <v>197</v>
      </c>
      <c r="H1" s="2" t="s">
        <v>188</v>
      </c>
      <c r="I1" s="2" t="s">
        <v>200</v>
      </c>
      <c r="J1" s="2" t="s">
        <v>189</v>
      </c>
      <c r="K1" s="2" t="s">
        <v>190</v>
      </c>
    </row>
    <row r="2" spans="1:11">
      <c r="A2">
        <v>1</v>
      </c>
      <c r="B2" t="s">
        <v>44</v>
      </c>
      <c r="C2" s="1" t="s">
        <v>274</v>
      </c>
      <c r="D2">
        <v>3</v>
      </c>
      <c r="E2" t="s">
        <v>44</v>
      </c>
      <c r="F2" t="s">
        <v>45</v>
      </c>
      <c r="G2" t="s">
        <v>192</v>
      </c>
      <c r="H2" t="e" cm="1">
        <f t="array" aca="1" ref="H2" ca="1">_xll.BDP(G2,"RTG_MDY_ISSUER")</f>
        <v>#NAME?</v>
      </c>
      <c r="I2" t="e" cm="1">
        <f t="array" aca="1" ref="I2" ca="1">_xll.BDP(G2,"RTG_MDY_LC_CURR_ISSUER_RATING")</f>
        <v>#NAME?</v>
      </c>
      <c r="J2" t="e" cm="1">
        <f t="array" aca="1" ref="J2" ca="1">_xll.BDP(G2,"RTG_SP_LT_LC_ISSUER_CREDIT")</f>
        <v>#NAME?</v>
      </c>
      <c r="K2" t="e" cm="1">
        <f t="array" aca="1" ref="K2" ca="1">_xll.BDP(G2,"RTG_FITCH_LT_ISSUER_DEFAULT")</f>
        <v>#NAME?</v>
      </c>
    </row>
    <row r="3" spans="1:11">
      <c r="A3">
        <v>2</v>
      </c>
      <c r="B3" t="s">
        <v>30</v>
      </c>
      <c r="C3" t="s">
        <v>276</v>
      </c>
      <c r="D3">
        <v>3</v>
      </c>
      <c r="E3" t="s">
        <v>46</v>
      </c>
      <c r="F3" t="s">
        <v>45</v>
      </c>
      <c r="G3" t="s">
        <v>193</v>
      </c>
      <c r="H3" t="e" cm="1">
        <f t="array" aca="1" ref="H3" ca="1">_xll.BDP(G3,"RTG_MDY_ISSUER")</f>
        <v>#NAME?</v>
      </c>
      <c r="I3" t="e" cm="1">
        <f t="array" aca="1" ref="I3" ca="1">_xll.BDP(G3,"RTG_MDY_LC_CURR_ISSUER_RATING")</f>
        <v>#NAME?</v>
      </c>
      <c r="J3" t="e" cm="1">
        <f t="array" aca="1" ref="J3" ca="1">_xll.BDP(G3,"RTG_SP_LT_LC_ISSUER_CREDIT")</f>
        <v>#NAME?</v>
      </c>
      <c r="K3" t="e" cm="1">
        <f t="array" aca="1" ref="K3" ca="1">_xll.BDP(G3,"RTG_FITCH_LT_ISSUER_DEFAULT")</f>
        <v>#NAME?</v>
      </c>
    </row>
    <row r="4" spans="1:11">
      <c r="A4">
        <v>3</v>
      </c>
      <c r="B4" t="s">
        <v>34</v>
      </c>
      <c r="C4" s="1" t="s">
        <v>143</v>
      </c>
    </row>
    <row r="5" spans="1:11">
      <c r="A5">
        <v>4</v>
      </c>
      <c r="B5" t="s">
        <v>31</v>
      </c>
      <c r="C5" t="s">
        <v>277</v>
      </c>
      <c r="D5">
        <v>3</v>
      </c>
      <c r="E5" t="s">
        <v>31</v>
      </c>
      <c r="F5" t="s">
        <v>45</v>
      </c>
      <c r="G5" t="s">
        <v>194</v>
      </c>
      <c r="H5" t="e" cm="1">
        <f t="array" aca="1" ref="H5" ca="1">_xll.BDP(G5,"RTG_MDY_ISSUER")</f>
        <v>#NAME?</v>
      </c>
      <c r="I5" t="e" cm="1">
        <f t="array" aca="1" ref="I5" ca="1">_xll.BDP(G5,"RTG_MDY_LC_CURR_ISSUER_RATING")</f>
        <v>#NAME?</v>
      </c>
      <c r="J5" t="e" cm="1">
        <f t="array" aca="1" ref="J5" ca="1">_xll.BDP(G5,"RTG_SP_LT_LC_ISSUER_CREDIT")</f>
        <v>#NAME?</v>
      </c>
      <c r="K5" t="e" cm="1">
        <f t="array" aca="1" ref="K5" ca="1">_xll.BDP(G5,"RTG_FITCH_LT_ISSUER_DEFAULT")</f>
        <v>#NAME?</v>
      </c>
    </row>
    <row r="6" spans="1:11">
      <c r="A6">
        <v>5</v>
      </c>
      <c r="B6" t="s">
        <v>144</v>
      </c>
      <c r="C6" t="s">
        <v>55</v>
      </c>
      <c r="D6">
        <v>3</v>
      </c>
      <c r="E6" t="s">
        <v>40</v>
      </c>
      <c r="F6" t="s">
        <v>45</v>
      </c>
      <c r="G6" t="s">
        <v>195</v>
      </c>
      <c r="H6" t="e" cm="1">
        <f t="array" aca="1" ref="H6" ca="1">_xll.BDP(G6,"RTG_MDY_ISSUER")</f>
        <v>#NAME?</v>
      </c>
      <c r="I6" t="e" cm="1">
        <f t="array" aca="1" ref="I6" ca="1">_xll.BDP(G6,"RTG_MDY_LC_CURR_ISSUER_RATING")</f>
        <v>#NAME?</v>
      </c>
      <c r="J6" t="e" cm="1">
        <f t="array" aca="1" ref="J6" ca="1">_xll.BDP(G6,"RTG_SP_LT_LC_ISSUER_CREDIT")</f>
        <v>#NAME?</v>
      </c>
      <c r="K6" t="e" cm="1">
        <f t="array" aca="1" ref="K6" ca="1">_xll.BDP(G6,"RTG_FITCH_LT_ISSUER_DEFAULT")</f>
        <v>#NAME?</v>
      </c>
    </row>
    <row r="7" spans="1:11">
      <c r="A7">
        <v>6</v>
      </c>
      <c r="B7" t="s">
        <v>38</v>
      </c>
      <c r="C7" t="s">
        <v>272</v>
      </c>
      <c r="D7">
        <v>3</v>
      </c>
      <c r="E7" t="s">
        <v>39</v>
      </c>
      <c r="F7" t="s">
        <v>45</v>
      </c>
      <c r="G7" t="s">
        <v>196</v>
      </c>
      <c r="H7" t="e" cm="1">
        <f t="array" aca="1" ref="H7" ca="1">_xll.BDP(G7,"RTG_MDY_ISSUER")</f>
        <v>#NAME?</v>
      </c>
      <c r="I7" t="e" cm="1">
        <f t="array" aca="1" ref="I7" ca="1">_xll.BDP(G7,"RTG_MDY_LC_CURR_ISSUER_RATING")</f>
        <v>#NAME?</v>
      </c>
      <c r="J7" t="e" cm="1">
        <f t="array" aca="1" ref="J7" ca="1">_xll.BDP(G7,"RTG_SP_LT_LC_ISSUER_CREDIT")</f>
        <v>#NAME?</v>
      </c>
      <c r="K7" t="e" cm="1">
        <f t="array" aca="1" ref="K7" ca="1">_xll.BDP(G7,"RTG_FITCH_LT_ISSUER_DEFAULT")</f>
        <v>#NAME?</v>
      </c>
    </row>
    <row r="8" spans="1:11">
      <c r="A8">
        <v>7</v>
      </c>
      <c r="B8" t="s">
        <v>32</v>
      </c>
      <c r="C8" t="s">
        <v>273</v>
      </c>
      <c r="D8">
        <v>3</v>
      </c>
      <c r="E8" t="s">
        <v>50</v>
      </c>
      <c r="F8" t="s">
        <v>45</v>
      </c>
      <c r="G8" t="s">
        <v>191</v>
      </c>
      <c r="H8" t="e" cm="1">
        <f t="array" aca="1" ref="H8" ca="1">_xll.BDP(G8,"RTG_MDY_ISSUER")</f>
        <v>#NAME?</v>
      </c>
      <c r="I8" t="e" cm="1">
        <f t="array" aca="1" ref="I8" ca="1">_xll.BDP(G8,"RTG_MDY_LC_CURR_ISSUER_RATING")</f>
        <v>#NAME?</v>
      </c>
      <c r="J8" t="e" cm="1">
        <f t="array" aca="1" ref="J8" ca="1">_xll.BDP(G8,"RTG_SP_LT_LC_ISSUER_CREDIT")</f>
        <v>#NAME?</v>
      </c>
      <c r="K8" t="e" cm="1">
        <f t="array" aca="1" ref="K8" ca="1">_xll.BDP(G8,"RTG_FITCH_LT_ISSUER_DEFAULT")</f>
        <v>#NAME?</v>
      </c>
    </row>
    <row r="9" spans="1:11">
      <c r="A9">
        <v>8</v>
      </c>
      <c r="B9" t="s">
        <v>33</v>
      </c>
      <c r="C9" t="s">
        <v>57</v>
      </c>
      <c r="D9">
        <v>4</v>
      </c>
      <c r="E9" t="s">
        <v>47</v>
      </c>
      <c r="F9" t="s">
        <v>45</v>
      </c>
      <c r="G9" t="s">
        <v>198</v>
      </c>
      <c r="H9" t="e" cm="1">
        <f t="array" aca="1" ref="H9" ca="1">_xll.BDP(G9,"RTG_MDY_ISSUER")</f>
        <v>#NAME?</v>
      </c>
      <c r="I9" t="e" cm="1">
        <f t="array" aca="1" ref="I9" ca="1">_xll.BDP(G9,"RTG_MDY_LC_CURR_ISSUER_RATING")</f>
        <v>#NAME?</v>
      </c>
      <c r="J9" t="e" cm="1">
        <f t="array" aca="1" ref="J9" ca="1">_xll.BDP(G9,"RTG_SP_LT_LC_ISSUER_CREDIT")</f>
        <v>#NAME?</v>
      </c>
      <c r="K9" t="e" cm="1">
        <f t="array" aca="1" ref="K9" ca="1">_xll.BDP(G9,"RTG_FITCH_LT_ISSUER_DEFAULT")</f>
        <v>#NAME?</v>
      </c>
    </row>
    <row r="10" spans="1:11">
      <c r="A10">
        <v>9</v>
      </c>
      <c r="B10" t="s">
        <v>41</v>
      </c>
      <c r="C10" s="4" t="s">
        <v>275</v>
      </c>
      <c r="D10">
        <v>4</v>
      </c>
      <c r="E10" t="s">
        <v>42</v>
      </c>
      <c r="F10" t="s">
        <v>51</v>
      </c>
      <c r="G10" t="s">
        <v>199</v>
      </c>
      <c r="H10" t="e" cm="1">
        <f t="array" aca="1" ref="H10" ca="1">_xll.BDP(G10,"RTG_MDY_ISSUER")</f>
        <v>#NAME?</v>
      </c>
      <c r="I10" t="e" cm="1">
        <f t="array" aca="1" ref="I10" ca="1">_xll.BDP(G10,"RTG_MDY_LC_CURR_ISSUER_RATING")</f>
        <v>#NAME?</v>
      </c>
      <c r="J10" t="e" cm="1">
        <f t="array" aca="1" ref="J10" ca="1">_xll.BDP(G10,"RTG_SP_LT_LC_ISSUER_CREDIT")</f>
        <v>#NAME?</v>
      </c>
      <c r="K10" t="e" cm="1">
        <f t="array" aca="1" ref="K10" ca="1">_xll.BDP(G10,"RTG_FITCH_LT_ISSUER_DEFAULT")</f>
        <v>#NAME?</v>
      </c>
    </row>
    <row r="11" spans="1:11">
      <c r="B11" t="s">
        <v>52</v>
      </c>
      <c r="C11" t="s">
        <v>57</v>
      </c>
      <c r="D11">
        <v>4</v>
      </c>
      <c r="E11" t="s">
        <v>271</v>
      </c>
      <c r="G11" t="s">
        <v>270</v>
      </c>
    </row>
    <row r="12" spans="1:11">
      <c r="B12" t="s">
        <v>53</v>
      </c>
    </row>
    <row r="13" spans="1:11">
      <c r="B13" t="s">
        <v>48</v>
      </c>
    </row>
    <row r="14" spans="1:11">
      <c r="B14" t="s">
        <v>49</v>
      </c>
      <c r="C14" s="1" t="s">
        <v>104</v>
      </c>
    </row>
    <row r="15" spans="1:11">
      <c r="B15" t="s">
        <v>29</v>
      </c>
      <c r="C15" s="1" t="s">
        <v>218</v>
      </c>
      <c r="D15">
        <v>4</v>
      </c>
      <c r="E15" s="1"/>
    </row>
    <row r="16" spans="1:11">
      <c r="B16" t="s">
        <v>54</v>
      </c>
    </row>
    <row r="17" spans="2:11">
      <c r="B17" t="s">
        <v>146</v>
      </c>
      <c r="C17" s="4" t="s">
        <v>147</v>
      </c>
      <c r="D17">
        <v>3</v>
      </c>
      <c r="E17" t="s">
        <v>145</v>
      </c>
    </row>
    <row r="18" spans="2:11">
      <c r="B18" t="s">
        <v>226</v>
      </c>
    </row>
    <row r="30" spans="2:11">
      <c r="K30" t="s">
        <v>219</v>
      </c>
    </row>
  </sheetData>
  <phoneticPr fontId="12" type="noConversion"/>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FC4DA-CF54-41D6-8F8E-1CD7DF29618B}">
  <dimension ref="A1:B13"/>
  <sheetViews>
    <sheetView workbookViewId="0">
      <selection activeCell="E14" sqref="E14"/>
    </sheetView>
  </sheetViews>
  <sheetFormatPr defaultRowHeight="15"/>
  <sheetData>
    <row r="1" spans="1:2">
      <c r="A1" t="s">
        <v>66</v>
      </c>
      <c r="B1" t="s">
        <v>36</v>
      </c>
    </row>
    <row r="2" spans="1:2">
      <c r="A2" t="s">
        <v>64</v>
      </c>
      <c r="B2">
        <v>1</v>
      </c>
    </row>
    <row r="3" spans="1:2">
      <c r="A3" t="s">
        <v>65</v>
      </c>
      <c r="B3">
        <v>1</v>
      </c>
    </row>
    <row r="4" spans="1:2">
      <c r="A4" t="s">
        <v>67</v>
      </c>
      <c r="B4">
        <v>1</v>
      </c>
    </row>
    <row r="5" spans="1:2">
      <c r="A5" t="s">
        <v>68</v>
      </c>
      <c r="B5">
        <v>1</v>
      </c>
    </row>
    <row r="6" spans="1:2">
      <c r="A6" t="s">
        <v>69</v>
      </c>
      <c r="B6">
        <v>1</v>
      </c>
    </row>
    <row r="7" spans="1:2">
      <c r="A7" t="s">
        <v>70</v>
      </c>
      <c r="B7">
        <v>1</v>
      </c>
    </row>
    <row r="8" spans="1:2">
      <c r="A8" t="s">
        <v>71</v>
      </c>
      <c r="B8">
        <v>1</v>
      </c>
    </row>
    <row r="9" spans="1:2">
      <c r="A9" t="s">
        <v>72</v>
      </c>
      <c r="B9">
        <v>1</v>
      </c>
    </row>
    <row r="10" spans="1:2">
      <c r="A10" t="s">
        <v>73</v>
      </c>
      <c r="B10">
        <v>1</v>
      </c>
    </row>
    <row r="11" spans="1:2">
      <c r="A11" t="s">
        <v>74</v>
      </c>
      <c r="B11">
        <v>5</v>
      </c>
    </row>
    <row r="12" spans="1:2">
      <c r="A12" t="s">
        <v>75</v>
      </c>
      <c r="B12">
        <v>5</v>
      </c>
    </row>
    <row r="13" spans="1:2">
      <c r="A13" t="s">
        <v>76</v>
      </c>
      <c r="B13">
        <v>5</v>
      </c>
    </row>
  </sheetData>
  <phoneticPr fontId="1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0B281-9068-464B-9654-1DA5D91A1BE8}">
  <dimension ref="A1:AU233"/>
  <sheetViews>
    <sheetView topLeftCell="A13" zoomScale="85" zoomScaleNormal="85" workbookViewId="0">
      <selection activeCell="P7" sqref="P7"/>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s="11" customFormat="1" ht="22.5">
      <c r="E2" s="30" t="s">
        <v>261</v>
      </c>
    </row>
    <row r="3" spans="2:15" s="11" customFormat="1" ht="20.25">
      <c r="E3" s="12" t="s">
        <v>172</v>
      </c>
      <c r="L3" s="10" t="s">
        <v>140</v>
      </c>
      <c r="O3" s="25"/>
    </row>
    <row r="4" spans="2:15" s="11" customFormat="1" ht="15" thickBot="1"/>
    <row r="5" spans="2:15" s="11" customFormat="1"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s="11" customFormat="1" ht="29.25" thickBot="1">
      <c r="B6" s="16" t="s">
        <v>175</v>
      </c>
      <c r="C6" s="17">
        <v>3</v>
      </c>
      <c r="D6" s="16" t="s">
        <v>174</v>
      </c>
      <c r="E6" s="16" t="s">
        <v>173</v>
      </c>
      <c r="F6" s="17">
        <v>5</v>
      </c>
      <c r="G6" s="16" t="s">
        <v>32</v>
      </c>
      <c r="H6" s="16" t="str">
        <f>VLOOKUP(G6,[1]Issuer!B:D,2,0)</f>
        <v>A1 / A-/ -</v>
      </c>
      <c r="I6" s="17">
        <f>VLOOKUP(G6,[1]Issuer!B:D,3,0)</f>
        <v>2</v>
      </c>
      <c r="J6" s="16">
        <v>4</v>
      </c>
      <c r="K6" s="17">
        <f t="shared" ref="K6:K27" si="0">IF(AND(J6&gt;=0,J6&lt;=12),2,IF(AND(J6&gt;12,J6&lt;=60),3,IF(AND(J6&gt;60,J6&lt;=120),4,IF(AND(J6&gt;120,J6&lt;99999),5,""))))</f>
        <v>2</v>
      </c>
      <c r="L6" s="16" t="s">
        <v>168</v>
      </c>
      <c r="M6" s="16">
        <f>VLOOKUP(L6,[1]Ccy!A:B,2,0)</f>
        <v>1</v>
      </c>
      <c r="N6" s="19">
        <f t="shared" ref="N6:N21" si="1">C6*0.35+F6*0.25+I6*0.25+K6*0.1+M6*0.05</f>
        <v>3.05</v>
      </c>
      <c r="O6" s="16">
        <f t="shared" ref="O6:O21" si="2">IF(AND(N6&gt;=1,N6&lt;=1.45),1,IF(AND(N6&gt;1.45,N6&lt;=2.1),2,IF(AND(N6&gt;2.1,N6&lt;=2.95),3,IF(AND(N6&gt;2.95,N6&lt;=3.65),4,IF(AND(N6&gt;3.65,N6&lt;=5),5,"")))))</f>
        <v>4</v>
      </c>
    </row>
    <row r="7" spans="2:15" s="11" customFormat="1" ht="29.25" thickBot="1">
      <c r="B7" s="16" t="s">
        <v>175</v>
      </c>
      <c r="C7" s="17">
        <v>3</v>
      </c>
      <c r="D7" s="16" t="s">
        <v>174</v>
      </c>
      <c r="E7" s="16" t="s">
        <v>173</v>
      </c>
      <c r="F7" s="17">
        <v>5</v>
      </c>
      <c r="G7" s="16" t="s">
        <v>32</v>
      </c>
      <c r="H7" s="16" t="str">
        <f>VLOOKUP(G7,[1]Issuer!B:D,2,0)</f>
        <v>A1 / A-/ -</v>
      </c>
      <c r="I7" s="17">
        <f>VLOOKUP(G7,[1]Issuer!B:D,3,0)</f>
        <v>2</v>
      </c>
      <c r="J7" s="16">
        <v>12</v>
      </c>
      <c r="K7" s="17">
        <f t="shared" si="0"/>
        <v>2</v>
      </c>
      <c r="L7" s="16" t="s">
        <v>168</v>
      </c>
      <c r="M7" s="16">
        <f>VLOOKUP(L7,[1]Ccy!A:B,2,0)</f>
        <v>1</v>
      </c>
      <c r="N7" s="19">
        <f t="shared" si="1"/>
        <v>3.05</v>
      </c>
      <c r="O7" s="16">
        <f t="shared" si="2"/>
        <v>4</v>
      </c>
    </row>
    <row r="8" spans="2:15" s="11" customFormat="1" ht="29.25" thickBot="1">
      <c r="B8" s="16" t="s">
        <v>175</v>
      </c>
      <c r="C8" s="17">
        <v>3</v>
      </c>
      <c r="D8" s="16" t="s">
        <v>11</v>
      </c>
      <c r="E8" s="16" t="s">
        <v>82</v>
      </c>
      <c r="F8" s="17">
        <v>5</v>
      </c>
      <c r="G8" s="16" t="s">
        <v>33</v>
      </c>
      <c r="H8" s="16" t="str">
        <f>VLOOKUP(G8,[1]Issuer!B:D,2,0)</f>
        <v>Baa1/BBB+/-</v>
      </c>
      <c r="I8" s="17">
        <f>VLOOKUP(G8,[1]Issuer!B:D,3,0)</f>
        <v>4</v>
      </c>
      <c r="J8" s="16">
        <v>6</v>
      </c>
      <c r="K8" s="17">
        <f t="shared" si="0"/>
        <v>2</v>
      </c>
      <c r="L8" s="16" t="s">
        <v>65</v>
      </c>
      <c r="M8" s="16">
        <f>VLOOKUP(L8,[1]Ccy!A:B,2,0)</f>
        <v>1</v>
      </c>
      <c r="N8" s="19">
        <f t="shared" si="1"/>
        <v>3.55</v>
      </c>
      <c r="O8" s="16">
        <f t="shared" si="2"/>
        <v>4</v>
      </c>
    </row>
    <row r="9" spans="2:15" s="11" customFormat="1" ht="29.25" thickBot="1">
      <c r="B9" s="16" t="s">
        <v>175</v>
      </c>
      <c r="C9" s="17">
        <v>3</v>
      </c>
      <c r="D9" s="16" t="s">
        <v>11</v>
      </c>
      <c r="E9" s="16" t="s">
        <v>82</v>
      </c>
      <c r="F9" s="17">
        <v>5</v>
      </c>
      <c r="G9" s="16" t="s">
        <v>33</v>
      </c>
      <c r="H9" s="16" t="str">
        <f>VLOOKUP(G9,[1]Issuer!B:D,2,0)</f>
        <v>Baa1/BBB+/-</v>
      </c>
      <c r="I9" s="17">
        <f>VLOOKUP(G9,[1]Issuer!B:D,3,0)</f>
        <v>4</v>
      </c>
      <c r="J9" s="16">
        <v>12</v>
      </c>
      <c r="K9" s="17">
        <f t="shared" si="0"/>
        <v>2</v>
      </c>
      <c r="L9" s="16" t="s">
        <v>65</v>
      </c>
      <c r="M9" s="16">
        <f>VLOOKUP(L9,[1]Ccy!A:B,2,0)</f>
        <v>1</v>
      </c>
      <c r="N9" s="19">
        <f t="shared" si="1"/>
        <v>3.55</v>
      </c>
      <c r="O9" s="16">
        <f t="shared" si="2"/>
        <v>4</v>
      </c>
    </row>
    <row r="10" spans="2:15" s="11" customFormat="1" ht="29.25" thickBot="1">
      <c r="B10" s="16" t="s">
        <v>175</v>
      </c>
      <c r="C10" s="17">
        <v>3</v>
      </c>
      <c r="D10" s="16" t="s">
        <v>24</v>
      </c>
      <c r="E10" s="16" t="s">
        <v>91</v>
      </c>
      <c r="F10" s="17">
        <v>5</v>
      </c>
      <c r="G10" s="16" t="s">
        <v>41</v>
      </c>
      <c r="H10" s="16" t="str">
        <f>VLOOKUP(G10,[1]Issuer!B:D,2,0)</f>
        <v>- / - / BBB</v>
      </c>
      <c r="I10" s="17">
        <f>VLOOKUP(G10,[1]Issuer!B:D,3,0)</f>
        <v>4</v>
      </c>
      <c r="J10" s="16">
        <v>12</v>
      </c>
      <c r="K10" s="17">
        <f t="shared" si="0"/>
        <v>2</v>
      </c>
      <c r="L10" s="16" t="s">
        <v>65</v>
      </c>
      <c r="M10" s="16">
        <f>VLOOKUP(L10,[1]Ccy!A:B,2,0)</f>
        <v>1</v>
      </c>
      <c r="N10" s="19">
        <f t="shared" si="1"/>
        <v>3.55</v>
      </c>
      <c r="O10" s="16">
        <f t="shared" si="2"/>
        <v>4</v>
      </c>
    </row>
    <row r="11" spans="2:15" s="11" customFormat="1" ht="29.25" thickBot="1">
      <c r="B11" s="16" t="s">
        <v>175</v>
      </c>
      <c r="C11" s="17">
        <v>3</v>
      </c>
      <c r="D11" s="16" t="s">
        <v>22</v>
      </c>
      <c r="E11" s="16" t="s">
        <v>92</v>
      </c>
      <c r="F11" s="17">
        <v>5</v>
      </c>
      <c r="G11" s="16" t="s">
        <v>41</v>
      </c>
      <c r="H11" s="16" t="str">
        <f>VLOOKUP(G11,[1]Issuer!B:D,2,0)</f>
        <v>- / - / BBB</v>
      </c>
      <c r="I11" s="17">
        <f>VLOOKUP(G11,[1]Issuer!B:D,3,0)</f>
        <v>4</v>
      </c>
      <c r="J11" s="16">
        <v>12</v>
      </c>
      <c r="K11" s="17">
        <f t="shared" si="0"/>
        <v>2</v>
      </c>
      <c r="L11" s="16" t="s">
        <v>65</v>
      </c>
      <c r="M11" s="16">
        <f>VLOOKUP(L11,[1]Ccy!A:B,2,0)</f>
        <v>1</v>
      </c>
      <c r="N11" s="19">
        <f t="shared" si="1"/>
        <v>3.55</v>
      </c>
      <c r="O11" s="16">
        <f t="shared" si="2"/>
        <v>4</v>
      </c>
    </row>
    <row r="12" spans="2:15" s="11" customFormat="1" ht="29.25" thickBot="1">
      <c r="B12" s="16" t="s">
        <v>175</v>
      </c>
      <c r="C12" s="17">
        <v>3</v>
      </c>
      <c r="D12" s="16" t="s">
        <v>25</v>
      </c>
      <c r="E12" s="16" t="s">
        <v>93</v>
      </c>
      <c r="F12" s="17">
        <v>5</v>
      </c>
      <c r="G12" s="16" t="s">
        <v>41</v>
      </c>
      <c r="H12" s="16" t="str">
        <f>VLOOKUP(G12,[1]Issuer!B:D,2,0)</f>
        <v>- / - / BBB</v>
      </c>
      <c r="I12" s="17">
        <f>VLOOKUP(G12,[1]Issuer!B:D,3,0)</f>
        <v>4</v>
      </c>
      <c r="J12" s="16">
        <v>24</v>
      </c>
      <c r="K12" s="17">
        <f t="shared" si="0"/>
        <v>3</v>
      </c>
      <c r="L12" s="16" t="s">
        <v>65</v>
      </c>
      <c r="M12" s="16">
        <f>VLOOKUP(L12,[1]Ccy!A:B,2,0)</f>
        <v>1</v>
      </c>
      <c r="N12" s="19">
        <f t="shared" si="1"/>
        <v>3.6499999999999995</v>
      </c>
      <c r="O12" s="16">
        <f t="shared" si="2"/>
        <v>4</v>
      </c>
    </row>
    <row r="13" spans="2:15" s="11" customFormat="1" ht="29.25" thickBot="1">
      <c r="B13" s="16" t="s">
        <v>175</v>
      </c>
      <c r="C13" s="17">
        <v>3</v>
      </c>
      <c r="D13" s="16" t="s">
        <v>12</v>
      </c>
      <c r="E13" s="16" t="s">
        <v>94</v>
      </c>
      <c r="F13" s="17">
        <v>5</v>
      </c>
      <c r="G13" s="16" t="s">
        <v>31</v>
      </c>
      <c r="H13" s="16" t="str">
        <f>VLOOKUP(G13,[1]Issuer!B:D,2,0)</f>
        <v xml:space="preserve">A1 / A/ A </v>
      </c>
      <c r="I13" s="17">
        <f>VLOOKUP(G13,[1]Issuer!B:D,3,0)</f>
        <v>3</v>
      </c>
      <c r="J13" s="16">
        <v>12</v>
      </c>
      <c r="K13" s="17">
        <f t="shared" si="0"/>
        <v>2</v>
      </c>
      <c r="L13" s="16" t="s">
        <v>65</v>
      </c>
      <c r="M13" s="16">
        <f>VLOOKUP(L13,[1]Ccy!A:B,2,0)</f>
        <v>1</v>
      </c>
      <c r="N13" s="19">
        <f t="shared" si="1"/>
        <v>3.3</v>
      </c>
      <c r="O13" s="16">
        <f t="shared" si="2"/>
        <v>4</v>
      </c>
    </row>
    <row r="14" spans="2:15" s="11" customFormat="1" ht="29.25" thickBot="1">
      <c r="B14" s="16" t="s">
        <v>175</v>
      </c>
      <c r="C14" s="17">
        <v>3</v>
      </c>
      <c r="D14" s="16" t="s">
        <v>19</v>
      </c>
      <c r="E14" s="16" t="s">
        <v>95</v>
      </c>
      <c r="F14" s="17">
        <v>5</v>
      </c>
      <c r="G14" s="16" t="s">
        <v>144</v>
      </c>
      <c r="H14" s="16" t="str">
        <f>VLOOKUP(G14,[1]Issuer!B:D,2,0)</f>
        <v xml:space="preserve">A1 / A+/ A+ </v>
      </c>
      <c r="I14" s="17">
        <f>VLOOKUP(G14,[1]Issuer!B:D,3,0)</f>
        <v>3</v>
      </c>
      <c r="J14" s="16">
        <v>12</v>
      </c>
      <c r="K14" s="17">
        <f t="shared" si="0"/>
        <v>2</v>
      </c>
      <c r="L14" s="16" t="s">
        <v>65</v>
      </c>
      <c r="M14" s="16">
        <f>VLOOKUP(L14,[1]Ccy!A:B,2,0)</f>
        <v>1</v>
      </c>
      <c r="N14" s="19">
        <f t="shared" si="1"/>
        <v>3.3</v>
      </c>
      <c r="O14" s="16">
        <f t="shared" si="2"/>
        <v>4</v>
      </c>
    </row>
    <row r="15" spans="2:15" s="11" customFormat="1" ht="29.25" thickBot="1">
      <c r="B15" s="16" t="s">
        <v>175</v>
      </c>
      <c r="C15" s="17">
        <v>3</v>
      </c>
      <c r="D15" s="16" t="s">
        <v>6</v>
      </c>
      <c r="E15" s="16" t="s">
        <v>96</v>
      </c>
      <c r="F15" s="17">
        <v>5</v>
      </c>
      <c r="G15" s="16" t="s">
        <v>38</v>
      </c>
      <c r="H15" s="16" t="str">
        <f>VLOOKUP(G15,[1]Issuer!B:D,2,0)</f>
        <v xml:space="preserve">A2 /A/ A+ </v>
      </c>
      <c r="I15" s="17">
        <f>VLOOKUP(G15,[1]Issuer!B:D,3,0)</f>
        <v>3</v>
      </c>
      <c r="J15" s="16">
        <v>12</v>
      </c>
      <c r="K15" s="17">
        <f t="shared" si="0"/>
        <v>2</v>
      </c>
      <c r="L15" s="16" t="s">
        <v>65</v>
      </c>
      <c r="M15" s="16">
        <f>VLOOKUP(L15,[1]Ccy!A:B,2,0)</f>
        <v>1</v>
      </c>
      <c r="N15" s="19">
        <f t="shared" si="1"/>
        <v>3.3</v>
      </c>
      <c r="O15" s="16">
        <f t="shared" si="2"/>
        <v>4</v>
      </c>
    </row>
    <row r="16" spans="2:15" s="11" customFormat="1" ht="29.25" thickBot="1">
      <c r="B16" s="16" t="s">
        <v>175</v>
      </c>
      <c r="C16" s="17">
        <v>3</v>
      </c>
      <c r="D16" s="16" t="s">
        <v>20</v>
      </c>
      <c r="E16" s="16" t="s">
        <v>97</v>
      </c>
      <c r="F16" s="17">
        <v>5</v>
      </c>
      <c r="G16" s="16" t="s">
        <v>31</v>
      </c>
      <c r="H16" s="16" t="str">
        <f>VLOOKUP(G16,[1]Issuer!B:D,2,0)</f>
        <v xml:space="preserve">A1 / A/ A </v>
      </c>
      <c r="I16" s="17">
        <f>VLOOKUP(G16,[1]Issuer!B:D,3,0)</f>
        <v>3</v>
      </c>
      <c r="J16" s="16">
        <v>3</v>
      </c>
      <c r="K16" s="17">
        <f t="shared" si="0"/>
        <v>2</v>
      </c>
      <c r="L16" s="16" t="s">
        <v>65</v>
      </c>
      <c r="M16" s="16">
        <f>VLOOKUP(L16,[1]Ccy!A:B,2,0)</f>
        <v>1</v>
      </c>
      <c r="N16" s="19">
        <f t="shared" si="1"/>
        <v>3.3</v>
      </c>
      <c r="O16" s="16">
        <f t="shared" si="2"/>
        <v>4</v>
      </c>
    </row>
    <row r="17" spans="2:15" s="11" customFormat="1" ht="29.25" customHeight="1" thickBot="1">
      <c r="B17" s="16" t="s">
        <v>175</v>
      </c>
      <c r="C17" s="17">
        <v>3</v>
      </c>
      <c r="D17" s="16" t="s">
        <v>16</v>
      </c>
      <c r="E17" s="16" t="s">
        <v>98</v>
      </c>
      <c r="F17" s="17">
        <v>5</v>
      </c>
      <c r="G17" s="16" t="s">
        <v>144</v>
      </c>
      <c r="H17" s="16" t="str">
        <f>VLOOKUP(G17,[1]Issuer!B:D,2,0)</f>
        <v xml:space="preserve">A1 / A+/ A+ </v>
      </c>
      <c r="I17" s="17">
        <f>VLOOKUP(G17,[1]Issuer!B:D,3,0)</f>
        <v>3</v>
      </c>
      <c r="J17" s="16">
        <v>3</v>
      </c>
      <c r="K17" s="17">
        <f t="shared" si="0"/>
        <v>2</v>
      </c>
      <c r="L17" s="16" t="s">
        <v>65</v>
      </c>
      <c r="M17" s="16">
        <f>VLOOKUP(L17,[1]Ccy!A:B,2,0)</f>
        <v>1</v>
      </c>
      <c r="N17" s="19">
        <f t="shared" si="1"/>
        <v>3.3</v>
      </c>
      <c r="O17" s="16">
        <f t="shared" si="2"/>
        <v>4</v>
      </c>
    </row>
    <row r="18" spans="2:15" s="11" customFormat="1" ht="29.25" customHeight="1" thickBot="1">
      <c r="B18" s="16" t="s">
        <v>175</v>
      </c>
      <c r="C18" s="17">
        <v>3</v>
      </c>
      <c r="D18" s="16" t="s">
        <v>18</v>
      </c>
      <c r="E18" s="16" t="s">
        <v>99</v>
      </c>
      <c r="F18" s="17">
        <v>5</v>
      </c>
      <c r="G18" s="16" t="s">
        <v>38</v>
      </c>
      <c r="H18" s="16" t="str">
        <f>VLOOKUP(G18,[1]Issuer!B:D,2,0)</f>
        <v xml:space="preserve">A2 /A/ A+ </v>
      </c>
      <c r="I18" s="17">
        <f>VLOOKUP(G18,[1]Issuer!B:D,3,0)</f>
        <v>3</v>
      </c>
      <c r="J18" s="16">
        <v>3</v>
      </c>
      <c r="K18" s="17">
        <f t="shared" si="0"/>
        <v>2</v>
      </c>
      <c r="L18" s="16" t="s">
        <v>65</v>
      </c>
      <c r="M18" s="16">
        <f>VLOOKUP(L18,[1]Ccy!A:B,2,0)</f>
        <v>1</v>
      </c>
      <c r="N18" s="19">
        <f t="shared" si="1"/>
        <v>3.3</v>
      </c>
      <c r="O18" s="16">
        <f t="shared" si="2"/>
        <v>4</v>
      </c>
    </row>
    <row r="19" spans="2:15" s="11" customFormat="1" ht="29.25" customHeight="1" thickBot="1">
      <c r="B19" s="16" t="s">
        <v>175</v>
      </c>
      <c r="C19" s="17">
        <v>3</v>
      </c>
      <c r="D19" s="16" t="s">
        <v>15</v>
      </c>
      <c r="E19" s="16" t="s">
        <v>100</v>
      </c>
      <c r="F19" s="17">
        <v>5</v>
      </c>
      <c r="G19" s="16" t="s">
        <v>41</v>
      </c>
      <c r="H19" s="16" t="str">
        <f>VLOOKUP(G19,[1]Issuer!B:D,2,0)</f>
        <v>- / - / BBB</v>
      </c>
      <c r="I19" s="17">
        <f>VLOOKUP(G19,[1]Issuer!B:D,3,0)</f>
        <v>4</v>
      </c>
      <c r="J19" s="16">
        <v>3</v>
      </c>
      <c r="K19" s="17">
        <f t="shared" si="0"/>
        <v>2</v>
      </c>
      <c r="L19" s="16" t="s">
        <v>65</v>
      </c>
      <c r="M19" s="16">
        <f>VLOOKUP(L19,[1]Ccy!A:B,2,0)</f>
        <v>1</v>
      </c>
      <c r="N19" s="19">
        <f t="shared" si="1"/>
        <v>3.55</v>
      </c>
      <c r="O19" s="16">
        <f t="shared" si="2"/>
        <v>4</v>
      </c>
    </row>
    <row r="20" spans="2:15" s="11" customFormat="1" ht="29.25" customHeight="1" thickBot="1">
      <c r="B20" s="16" t="s">
        <v>175</v>
      </c>
      <c r="C20" s="17">
        <v>3</v>
      </c>
      <c r="D20" s="16" t="s">
        <v>23</v>
      </c>
      <c r="E20" s="16" t="s">
        <v>101</v>
      </c>
      <c r="F20" s="17">
        <v>5</v>
      </c>
      <c r="G20" s="16" t="s">
        <v>41</v>
      </c>
      <c r="H20" s="16" t="str">
        <f>VLOOKUP(G20,[1]Issuer!B:D,2,0)</f>
        <v>- / - / BBB</v>
      </c>
      <c r="I20" s="17">
        <f>VLOOKUP(G20,[1]Issuer!B:D,3,0)</f>
        <v>4</v>
      </c>
      <c r="J20" s="16">
        <v>3</v>
      </c>
      <c r="K20" s="17">
        <f t="shared" si="0"/>
        <v>2</v>
      </c>
      <c r="L20" s="16" t="s">
        <v>65</v>
      </c>
      <c r="M20" s="16">
        <f>VLOOKUP(L20,[1]Ccy!A:B,2,0)</f>
        <v>1</v>
      </c>
      <c r="N20" s="19">
        <f t="shared" si="1"/>
        <v>3.55</v>
      </c>
      <c r="O20" s="16">
        <f t="shared" si="2"/>
        <v>4</v>
      </c>
    </row>
    <row r="21" spans="2:15" s="11" customFormat="1" ht="29.25" customHeight="1" thickBot="1">
      <c r="B21" s="16" t="s">
        <v>175</v>
      </c>
      <c r="C21" s="17">
        <v>3</v>
      </c>
      <c r="D21" s="16" t="s">
        <v>21</v>
      </c>
      <c r="E21" s="16" t="s">
        <v>102</v>
      </c>
      <c r="F21" s="17">
        <v>5</v>
      </c>
      <c r="G21" s="16" t="s">
        <v>41</v>
      </c>
      <c r="H21" s="16" t="str">
        <f>VLOOKUP(G21,[1]Issuer!B:D,2,0)</f>
        <v>- / - / BBB</v>
      </c>
      <c r="I21" s="17">
        <f>VLOOKUP(G21,[1]Issuer!B:D,3,0)</f>
        <v>4</v>
      </c>
      <c r="J21" s="16">
        <v>3</v>
      </c>
      <c r="K21" s="17">
        <f t="shared" si="0"/>
        <v>2</v>
      </c>
      <c r="L21" s="16" t="s">
        <v>65</v>
      </c>
      <c r="M21" s="16">
        <f>VLOOKUP(L21,[1]Ccy!A:B,2,0)</f>
        <v>1</v>
      </c>
      <c r="N21" s="19">
        <f t="shared" si="1"/>
        <v>3.55</v>
      </c>
      <c r="O21" s="16">
        <f t="shared" si="2"/>
        <v>4</v>
      </c>
    </row>
    <row r="22" spans="2:15" s="11" customFormat="1" ht="29.25" customHeight="1" thickBot="1">
      <c r="B22" s="16" t="s">
        <v>175</v>
      </c>
      <c r="C22" s="17">
        <v>3</v>
      </c>
      <c r="D22" s="16" t="s">
        <v>26</v>
      </c>
      <c r="E22" s="16" t="s">
        <v>103</v>
      </c>
      <c r="F22" s="17">
        <v>5</v>
      </c>
      <c r="G22" s="16" t="s">
        <v>41</v>
      </c>
      <c r="H22" s="16" t="str">
        <f>VLOOKUP(G22,[1]Issuer!B:D,2,0)</f>
        <v>- / - / BBB</v>
      </c>
      <c r="I22" s="17">
        <f>VLOOKUP(G22,[1]Issuer!B:D,3,0)</f>
        <v>4</v>
      </c>
      <c r="J22" s="16">
        <v>3</v>
      </c>
      <c r="K22" s="17">
        <f t="shared" si="0"/>
        <v>2</v>
      </c>
      <c r="L22" s="16" t="s">
        <v>65</v>
      </c>
      <c r="M22" s="16">
        <f>VLOOKUP(L22,[1]Ccy!A:B,2,0)</f>
        <v>1</v>
      </c>
      <c r="N22" s="19">
        <f>C22*0.35+F22*0.25+I22*0.25+K22*0.1+M22*0.05</f>
        <v>3.55</v>
      </c>
      <c r="O22" s="16">
        <f>IF(AND(N22&gt;=1,N22&lt;=1.45),1,IF(AND(N22&gt;1.45,N22&lt;=2.1),2,IF(AND(N22&gt;2.1,N22&lt;=2.95),3,IF(AND(N22&gt;2.95,N22&lt;=3.65),4,IF(AND(N22&gt;3.65,N22&lt;=5),5,"")))))</f>
        <v>4</v>
      </c>
    </row>
    <row r="23" spans="2:15" s="11" customFormat="1" ht="29.25" customHeight="1" thickBot="1">
      <c r="B23" s="20" t="s">
        <v>249</v>
      </c>
      <c r="C23" s="20">
        <v>3</v>
      </c>
      <c r="D23" s="20" t="s">
        <v>166</v>
      </c>
      <c r="E23" s="46" t="s">
        <v>167</v>
      </c>
      <c r="F23" s="20">
        <v>5</v>
      </c>
      <c r="G23" s="20" t="s">
        <v>38</v>
      </c>
      <c r="H23" s="20" t="str">
        <f>VLOOKUP(G23,[1]Issuer!B:D,2,0)</f>
        <v xml:space="preserve">A2 /A/ A+ </v>
      </c>
      <c r="I23" s="20">
        <f>VLOOKUP(G23,[1]Issuer!B:D,3,0)</f>
        <v>3</v>
      </c>
      <c r="J23" s="20">
        <v>6</v>
      </c>
      <c r="K23" s="20">
        <f t="shared" si="0"/>
        <v>2</v>
      </c>
      <c r="L23" s="20" t="s">
        <v>64</v>
      </c>
      <c r="M23" s="20">
        <f>VLOOKUP(L23,[1]Ccy!A:B,2,0)</f>
        <v>1</v>
      </c>
      <c r="N23" s="22">
        <f>C23*0.35+F23*0.25+I23*0.25+K23*0.1+M23*0.05</f>
        <v>3.3</v>
      </c>
      <c r="O23" s="20">
        <f>IF(AND(N23&gt;=1,N23&lt;=1.45),1,IF(AND(N23&gt;1.45,N23&lt;=2.1),2,IF(AND(N23&gt;2.1,N23&lt;=2.95),3,IF(AND(N23&gt;2.95,N23&lt;=3.65),4,IF(AND(N23&gt;3.65,N23&lt;=5),5,"")))))</f>
        <v>4</v>
      </c>
    </row>
    <row r="24" spans="2:15" s="11" customFormat="1" ht="29.25" customHeight="1" thickBot="1">
      <c r="B24" s="20" t="s">
        <v>249</v>
      </c>
      <c r="C24" s="20">
        <v>3</v>
      </c>
      <c r="D24" s="20" t="s">
        <v>5</v>
      </c>
      <c r="E24" s="20" t="s">
        <v>89</v>
      </c>
      <c r="F24" s="20">
        <v>5</v>
      </c>
      <c r="G24" s="20" t="s">
        <v>31</v>
      </c>
      <c r="H24" s="20" t="str">
        <f>VLOOKUP(G24,[1]Issuer!B:D,2,0)</f>
        <v xml:space="preserve">A1 / A/ A </v>
      </c>
      <c r="I24" s="20">
        <f>VLOOKUP(G24,[1]Issuer!B:D,3,0)</f>
        <v>3</v>
      </c>
      <c r="J24" s="20">
        <v>12</v>
      </c>
      <c r="K24" s="20">
        <f t="shared" si="0"/>
        <v>2</v>
      </c>
      <c r="L24" s="20" t="s">
        <v>65</v>
      </c>
      <c r="M24" s="20">
        <f>VLOOKUP(L24,[1]Ccy!A:B,2,0)</f>
        <v>1</v>
      </c>
      <c r="N24" s="22">
        <f t="shared" ref="N24:N27" si="3">C24*0.35+F24*0.25+I24*0.25+K24*0.1+M24*0.05</f>
        <v>3.3</v>
      </c>
      <c r="O24" s="20">
        <f t="shared" ref="O24:O27" si="4">IF(AND(N24&gt;=1,N24&lt;=1.45),1,IF(AND(N24&gt;1.45,N24&lt;=2.1),2,IF(AND(N24&gt;2.1,N24&lt;=2.95),3,IF(AND(N24&gt;2.95,N24&lt;=3.65),4,IF(AND(N24&gt;3.65,N24&lt;=5),5,"")))))</f>
        <v>4</v>
      </c>
    </row>
    <row r="25" spans="2:15" s="11" customFormat="1" ht="29.25" customHeight="1" thickBot="1">
      <c r="B25" s="20" t="s">
        <v>249</v>
      </c>
      <c r="C25" s="20">
        <v>3</v>
      </c>
      <c r="D25" s="20" t="s">
        <v>132</v>
      </c>
      <c r="E25" s="20" t="s">
        <v>133</v>
      </c>
      <c r="F25" s="20">
        <v>5</v>
      </c>
      <c r="G25" s="20" t="s">
        <v>41</v>
      </c>
      <c r="H25" s="20" t="str">
        <f>VLOOKUP(G25,[1]Issuer!B:D,2,0)</f>
        <v>- / - / BBB</v>
      </c>
      <c r="I25" s="20">
        <f>VLOOKUP(G25,[1]Issuer!B:D,3,0)</f>
        <v>4</v>
      </c>
      <c r="J25" s="20">
        <v>12</v>
      </c>
      <c r="K25" s="20">
        <f t="shared" si="0"/>
        <v>2</v>
      </c>
      <c r="L25" s="20" t="s">
        <v>74</v>
      </c>
      <c r="M25" s="20">
        <f>VLOOKUP(L25,[1]Ccy!A:B,2,0)</f>
        <v>5</v>
      </c>
      <c r="N25" s="22">
        <f t="shared" si="3"/>
        <v>3.75</v>
      </c>
      <c r="O25" s="20">
        <f t="shared" si="4"/>
        <v>5</v>
      </c>
    </row>
    <row r="26" spans="2:15" s="11" customFormat="1" ht="29.25" customHeight="1" thickBot="1">
      <c r="B26" s="20" t="s">
        <v>249</v>
      </c>
      <c r="C26" s="20">
        <v>3</v>
      </c>
      <c r="D26" s="20" t="s">
        <v>260</v>
      </c>
      <c r="E26" s="20" t="s">
        <v>259</v>
      </c>
      <c r="F26" s="20">
        <v>5</v>
      </c>
      <c r="G26" s="20" t="s">
        <v>41</v>
      </c>
      <c r="H26" s="20" t="str">
        <f>VLOOKUP(G26,[1]Issuer!B:D,2,0)</f>
        <v>- / - / BBB</v>
      </c>
      <c r="I26" s="20">
        <f>VLOOKUP(G26,[1]Issuer!B:D,3,0)</f>
        <v>4</v>
      </c>
      <c r="J26" s="20">
        <v>24</v>
      </c>
      <c r="K26" s="20">
        <f t="shared" si="0"/>
        <v>3</v>
      </c>
      <c r="L26" s="20" t="s">
        <v>64</v>
      </c>
      <c r="M26" s="20">
        <f>VLOOKUP(L26,[1]Ccy!A:B,2,0)</f>
        <v>1</v>
      </c>
      <c r="N26" s="22">
        <f t="shared" si="3"/>
        <v>3.6499999999999995</v>
      </c>
      <c r="O26" s="20">
        <f t="shared" si="4"/>
        <v>4</v>
      </c>
    </row>
    <row r="27" spans="2:15" s="11" customFormat="1" ht="29.25" customHeight="1" thickBot="1">
      <c r="B27" s="20" t="s">
        <v>249</v>
      </c>
      <c r="C27" s="20">
        <v>3</v>
      </c>
      <c r="D27" s="20" t="s">
        <v>113</v>
      </c>
      <c r="E27" s="20" t="s">
        <v>115</v>
      </c>
      <c r="F27" s="20">
        <v>5</v>
      </c>
      <c r="G27" s="20" t="s">
        <v>29</v>
      </c>
      <c r="H27" s="20" t="str">
        <f>VLOOKUP(G27,[1]Issuer!B:D,2,0)</f>
        <v>Baa1/BBB+/A-</v>
      </c>
      <c r="I27" s="20">
        <f>VLOOKUP(G27,[1]Issuer!B:D,3,0)</f>
        <v>4</v>
      </c>
      <c r="J27" s="20">
        <v>6</v>
      </c>
      <c r="K27" s="20">
        <f t="shared" si="0"/>
        <v>2</v>
      </c>
      <c r="L27" s="20" t="s">
        <v>64</v>
      </c>
      <c r="M27" s="20">
        <f>VLOOKUP(L27,[1]Ccy!A:B,2,0)</f>
        <v>1</v>
      </c>
      <c r="N27" s="22">
        <f t="shared" si="3"/>
        <v>3.55</v>
      </c>
      <c r="O27" s="20">
        <f t="shared" si="4"/>
        <v>4</v>
      </c>
    </row>
    <row r="29" spans="2:15" s="11" customFormat="1" ht="16.5" customHeight="1">
      <c r="B29" s="23"/>
      <c r="C29" s="23"/>
      <c r="D29" s="23"/>
      <c r="E29" s="23"/>
      <c r="F29" s="23"/>
      <c r="G29" s="23"/>
      <c r="H29" s="23"/>
      <c r="I29" s="23"/>
      <c r="J29" s="24"/>
      <c r="K29" s="24"/>
    </row>
    <row r="30" spans="2:15" s="11" customFormat="1">
      <c r="B30" s="25" t="s">
        <v>156</v>
      </c>
      <c r="C30" s="23"/>
      <c r="D30" s="23"/>
      <c r="E30" s="23"/>
      <c r="F30" s="23"/>
      <c r="G30" s="23"/>
      <c r="H30" s="23"/>
      <c r="I30" s="23"/>
      <c r="J30" s="26"/>
      <c r="K30" s="26"/>
    </row>
    <row r="31" spans="2:15" s="11" customFormat="1">
      <c r="B31" s="25" t="s">
        <v>155</v>
      </c>
      <c r="C31" s="25"/>
    </row>
    <row r="32" spans="2:15"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sheetData>
  <sheetProtection algorithmName="SHA-512" hashValue="cmb5S84xCRB+wQtu+NRDf2S8pbbPFku7HIDQ9ZQcVIPKls7cgq3/ZjZzISbs8bvSgBTW59SOgE4WR/s5WLD2dQ==" saltValue="K0xBCTVtXeu2avtSubPibw==" spinCount="100000" sheet="1" objects="1" scenarios="1"/>
  <phoneticPr fontId="12" type="noConversion"/>
  <hyperlinks>
    <hyperlink ref="L3" location="Disclaimer免责声明!A1" display="Disclaimer免责声明" xr:uid="{4D984E14-3499-46B0-B850-463688F6CEDE}"/>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DE6F8-E88E-4824-B9D7-A89DF21F062D}">
  <dimension ref="A1:AV220"/>
  <sheetViews>
    <sheetView zoomScale="80" zoomScaleNormal="80" workbookViewId="0">
      <selection activeCell="H25" sqref="H25"/>
    </sheetView>
  </sheetViews>
  <sheetFormatPr defaultColWidth="9.140625" defaultRowHeight="14.25"/>
  <cols>
    <col min="1" max="1" width="4.7109375" style="11" customWidth="1"/>
    <col min="2" max="2" width="12.28515625" style="13"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11"/>
      <c r="F2" s="37" t="s">
        <v>255</v>
      </c>
      <c r="G2" s="11"/>
      <c r="H2" s="11"/>
      <c r="I2" s="11"/>
      <c r="J2" s="11"/>
      <c r="K2" s="11"/>
      <c r="L2" s="11"/>
      <c r="M2" s="11"/>
      <c r="N2" s="11"/>
      <c r="O2" s="11"/>
      <c r="P2" s="11"/>
    </row>
    <row r="3" spans="2:16" ht="20.25">
      <c r="B3" s="11"/>
      <c r="C3" s="11"/>
      <c r="D3" s="11"/>
      <c r="E3" s="11"/>
      <c r="F3" s="12" t="s">
        <v>254</v>
      </c>
      <c r="G3" s="11"/>
      <c r="H3" s="11"/>
      <c r="I3" s="11"/>
      <c r="J3" s="11"/>
      <c r="K3" s="11"/>
      <c r="L3" s="11"/>
      <c r="M3" s="10" t="s">
        <v>140</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58</v>
      </c>
      <c r="D5" s="31" t="s">
        <v>180</v>
      </c>
      <c r="E5" s="14" t="s">
        <v>8</v>
      </c>
      <c r="F5" s="14" t="s">
        <v>9</v>
      </c>
      <c r="G5" s="15" t="s">
        <v>56</v>
      </c>
      <c r="H5" s="15" t="s">
        <v>28</v>
      </c>
      <c r="I5" s="15" t="s">
        <v>60</v>
      </c>
      <c r="J5" s="15" t="s">
        <v>59</v>
      </c>
      <c r="K5" s="15" t="s">
        <v>61</v>
      </c>
      <c r="L5" s="15" t="s">
        <v>62</v>
      </c>
      <c r="M5" s="14" t="s">
        <v>1</v>
      </c>
      <c r="N5" s="15" t="s">
        <v>63</v>
      </c>
      <c r="O5" s="15" t="s">
        <v>77</v>
      </c>
      <c r="P5" s="15" t="s">
        <v>79</v>
      </c>
    </row>
    <row r="6" spans="2:16" ht="17.25" thickBot="1">
      <c r="B6" s="16" t="s">
        <v>256</v>
      </c>
      <c r="C6" s="17">
        <v>1</v>
      </c>
      <c r="D6" s="33">
        <v>1</v>
      </c>
      <c r="E6" s="16" t="s">
        <v>166</v>
      </c>
      <c r="F6" s="29" t="s">
        <v>167</v>
      </c>
      <c r="G6" s="17">
        <v>5</v>
      </c>
      <c r="H6" s="16" t="s">
        <v>33</v>
      </c>
      <c r="I6" s="16" t="str">
        <f>VLOOKUP(H6,[1]Issuer!B:D,2,0)</f>
        <v>Baa1/BBB+/-</v>
      </c>
      <c r="J6" s="17">
        <f>VLOOKUP(H6,[1]Issuer!B:D,3,0)</f>
        <v>4</v>
      </c>
      <c r="K6" s="16">
        <v>3</v>
      </c>
      <c r="L6" s="17">
        <f>IF(AND(K6&gt;=0,K6&lt;=12),2,IF(AND(K6&gt;12,K6&lt;=60),3,IF(AND(K6&gt;60,K6&lt;=120),4,IF(AND(K6&gt;120,K6&lt;99999),5,""))))</f>
        <v>2</v>
      </c>
      <c r="M6" s="16" t="s">
        <v>168</v>
      </c>
      <c r="N6" s="16">
        <f>VLOOKUP(M6,[1]Ccy!A:B,2,0)</f>
        <v>1</v>
      </c>
      <c r="O6" s="19">
        <f t="shared" ref="O6:O15" si="0">C6*0.35+G6*0.25+J6*0.25+L6*0.1+N6*0.05</f>
        <v>2.85</v>
      </c>
      <c r="P6" s="16">
        <f>IF(AND(O6&gt;=1,O6&lt;=1.45),1,IF(AND(O6&gt;1.45,O6&lt;=2.1),2,IF(AND(O6&gt;2.1,O6&lt;=2.95),3,IF(AND(O6&gt;2.95,O6&lt;=3.65),4,IF(AND(O6&gt;3.65,O6&lt;=5),5,"")))))</f>
        <v>3</v>
      </c>
    </row>
    <row r="7" spans="2:16" ht="15" thickBot="1">
      <c r="B7" s="16" t="s">
        <v>256</v>
      </c>
      <c r="C7" s="17">
        <v>1</v>
      </c>
      <c r="D7" s="33">
        <v>1</v>
      </c>
      <c r="E7" s="16" t="s">
        <v>117</v>
      </c>
      <c r="F7" s="16" t="s">
        <v>118</v>
      </c>
      <c r="G7" s="17">
        <v>5</v>
      </c>
      <c r="H7" s="16" t="s">
        <v>32</v>
      </c>
      <c r="I7" s="16" t="str">
        <f>VLOOKUP(H7,[1]Issuer!B:D,2,0)</f>
        <v>A1 / A-/ -</v>
      </c>
      <c r="J7" s="17">
        <f>VLOOKUP(H7,[1]Issuer!B:D,3,0)</f>
        <v>2</v>
      </c>
      <c r="K7" s="16">
        <v>6</v>
      </c>
      <c r="L7" s="17">
        <f>IF(AND(K7&gt;=0,K7&lt;=12),2,IF(AND(K7&gt;12,K7&lt;=60),3,IF(AND(K7&gt;60,K7&lt;=120),4,IF(AND(K7&gt;120,K7&lt;99999),5,""))))</f>
        <v>2</v>
      </c>
      <c r="M7" s="16" t="s">
        <v>168</v>
      </c>
      <c r="N7" s="16">
        <f>VLOOKUP(M7,[1]Ccy!A:B,2,0)</f>
        <v>1</v>
      </c>
      <c r="O7" s="19">
        <f t="shared" si="0"/>
        <v>2.35</v>
      </c>
      <c r="P7" s="16">
        <f>IF(AND(O7&gt;=1,O7&lt;=1.45),1,IF(AND(O7&gt;1.45,O7&lt;=2.1),2,IF(AND(O7&gt;2.1,O7&lt;=2.95),3,IF(AND(O7&gt;2.95,O7&lt;=3.65),4,IF(AND(O7&gt;3.65,O7&lt;=5),5,"")))))</f>
        <v>3</v>
      </c>
    </row>
    <row r="8" spans="2:16" ht="15" thickBot="1">
      <c r="B8" s="16" t="s">
        <v>256</v>
      </c>
      <c r="C8" s="17">
        <v>1</v>
      </c>
      <c r="D8" s="33">
        <v>1</v>
      </c>
      <c r="E8" s="16" t="s">
        <v>117</v>
      </c>
      <c r="F8" s="16" t="s">
        <v>118</v>
      </c>
      <c r="G8" s="17">
        <v>5</v>
      </c>
      <c r="H8" s="16" t="s">
        <v>44</v>
      </c>
      <c r="I8" s="16" t="str">
        <f>VLOOKUP(H8,[1]Issuer!B:D,2,0)</f>
        <v>Aa3  / A+/ AA-</v>
      </c>
      <c r="J8" s="17">
        <f>VLOOKUP(H8,[1]Issuer!B:D,3,0)</f>
        <v>3</v>
      </c>
      <c r="K8" s="16">
        <v>6</v>
      </c>
      <c r="L8" s="17">
        <f t="shared" ref="L8:L15" si="1">IF(AND(K8&gt;=0,K8&lt;=12),2,IF(AND(K8&gt;12,K8&lt;=60),3,IF(AND(K8&gt;60,K8&lt;=120),4,IF(AND(K8&gt;120,K8&lt;99999),5,""))))</f>
        <v>2</v>
      </c>
      <c r="M8" s="16" t="s">
        <v>168</v>
      </c>
      <c r="N8" s="16">
        <f>VLOOKUP(M8,[1]Ccy!A:B,2,0)</f>
        <v>1</v>
      </c>
      <c r="O8" s="19">
        <f t="shared" si="0"/>
        <v>2.6</v>
      </c>
      <c r="P8" s="16">
        <f>IF(AND(O8&gt;=1,O8&lt;=1.45),1,IF(AND(O8&gt;1.45,O8&lt;=2.1),2,IF(AND(O8&gt;2.1,O8&lt;=2.95),3,IF(AND(O8&gt;2.95,O8&lt;=3.65),4,IF(AND(O8&gt;3.65,O8&lt;=5),5,"")))))</f>
        <v>3</v>
      </c>
    </row>
    <row r="9" spans="2:16" ht="15" thickBot="1">
      <c r="B9" s="16" t="s">
        <v>256</v>
      </c>
      <c r="C9" s="17">
        <v>1</v>
      </c>
      <c r="D9" s="33">
        <v>1</v>
      </c>
      <c r="E9" s="16" t="s">
        <v>117</v>
      </c>
      <c r="F9" s="16" t="s">
        <v>118</v>
      </c>
      <c r="G9" s="17">
        <v>5</v>
      </c>
      <c r="H9" s="16" t="s">
        <v>44</v>
      </c>
      <c r="I9" s="16" t="str">
        <f>VLOOKUP(H9,[1]Issuer!B:D,2,0)</f>
        <v>Aa3  / A+/ AA-</v>
      </c>
      <c r="J9" s="17">
        <f>VLOOKUP(H9,[1]Issuer!B:D,3,0)</f>
        <v>3</v>
      </c>
      <c r="K9" s="16">
        <v>12</v>
      </c>
      <c r="L9" s="17">
        <f t="shared" si="1"/>
        <v>2</v>
      </c>
      <c r="M9" s="16" t="s">
        <v>168</v>
      </c>
      <c r="N9" s="16">
        <f>VLOOKUP(M9,[1]Ccy!A:B,2,0)</f>
        <v>1</v>
      </c>
      <c r="O9" s="19">
        <f t="shared" si="0"/>
        <v>2.6</v>
      </c>
      <c r="P9" s="16">
        <f t="shared" ref="P9:P12" si="2">IF(AND(O9&gt;=1,O9&lt;=1.45),1,IF(AND(O9&gt;1.45,O9&lt;=2.1),2,IF(AND(O9&gt;2.1,O9&lt;=2.95),3,IF(AND(O9&gt;2.95,O9&lt;=3.65),4,IF(AND(O9&gt;3.65,O9&lt;=5),5,"")))))</f>
        <v>3</v>
      </c>
    </row>
    <row r="10" spans="2:16" ht="15" thickBot="1">
      <c r="B10" s="16" t="s">
        <v>256</v>
      </c>
      <c r="C10" s="17">
        <v>1</v>
      </c>
      <c r="D10" s="33">
        <v>1</v>
      </c>
      <c r="E10" s="16" t="s">
        <v>257</v>
      </c>
      <c r="F10" s="16" t="s">
        <v>258</v>
      </c>
      <c r="G10" s="17">
        <v>5</v>
      </c>
      <c r="H10" s="16" t="s">
        <v>29</v>
      </c>
      <c r="I10" s="16" t="str">
        <f>VLOOKUP(H10,[1]Issuer!B:D,2,0)</f>
        <v>Baa1/BBB+/A-</v>
      </c>
      <c r="J10" s="17">
        <f>VLOOKUP(H10,[1]Issuer!B:D,3,0)</f>
        <v>4</v>
      </c>
      <c r="K10" s="16">
        <v>4</v>
      </c>
      <c r="L10" s="17">
        <f t="shared" si="1"/>
        <v>2</v>
      </c>
      <c r="M10" s="16" t="s">
        <v>168</v>
      </c>
      <c r="N10" s="16">
        <f>VLOOKUP(M10,[1]Ccy!A:B,2,0)</f>
        <v>1</v>
      </c>
      <c r="O10" s="19">
        <f t="shared" si="0"/>
        <v>2.85</v>
      </c>
      <c r="P10" s="16">
        <f t="shared" si="2"/>
        <v>3</v>
      </c>
    </row>
    <row r="11" spans="2:16" ht="15" thickBot="1">
      <c r="B11" s="20" t="s">
        <v>256</v>
      </c>
      <c r="C11" s="17">
        <v>1</v>
      </c>
      <c r="D11" s="34">
        <v>1</v>
      </c>
      <c r="E11" s="20" t="s">
        <v>78</v>
      </c>
      <c r="F11" s="20" t="s">
        <v>81</v>
      </c>
      <c r="G11" s="17">
        <v>5</v>
      </c>
      <c r="H11" s="20" t="s">
        <v>33</v>
      </c>
      <c r="I11" s="20" t="str">
        <f>VLOOKUP(H11,[1]Issuer!B:D,2,0)</f>
        <v>Baa1/BBB+/-</v>
      </c>
      <c r="J11" s="20">
        <f>VLOOKUP(H11,[1]Issuer!B:D,3,0)</f>
        <v>4</v>
      </c>
      <c r="K11" s="20">
        <v>6</v>
      </c>
      <c r="L11" s="20">
        <f t="shared" si="1"/>
        <v>2</v>
      </c>
      <c r="M11" s="20" t="s">
        <v>65</v>
      </c>
      <c r="N11" s="20">
        <f>VLOOKUP(M11,[1]Ccy!A:B,2,0)</f>
        <v>1</v>
      </c>
      <c r="O11" s="22">
        <f t="shared" si="0"/>
        <v>2.85</v>
      </c>
      <c r="P11" s="20">
        <f>IF(AND(O11&gt;=1,O11&lt;=1.45),1,IF(AND(O11&gt;1.45,O11&lt;=2.1),2,IF(AND(O11&gt;2.1,O11&lt;=2.95),3,IF(AND(O11&gt;2.95,O11&lt;=3.65),4,IF(AND(O11&gt;3.65,O11&lt;=5),5,"")))))</f>
        <v>3</v>
      </c>
    </row>
    <row r="12" spans="2:16" ht="15" thickBot="1">
      <c r="B12" s="20" t="s">
        <v>256</v>
      </c>
      <c r="C12" s="17">
        <v>1</v>
      </c>
      <c r="D12" s="34">
        <v>1</v>
      </c>
      <c r="E12" s="20" t="s">
        <v>78</v>
      </c>
      <c r="F12" s="20" t="s">
        <v>81</v>
      </c>
      <c r="G12" s="17">
        <v>5</v>
      </c>
      <c r="H12" s="20" t="s">
        <v>33</v>
      </c>
      <c r="I12" s="20" t="str">
        <f>VLOOKUP(H12,[1]Issuer!B:D,2,0)</f>
        <v>Baa1/BBB+/-</v>
      </c>
      <c r="J12" s="20">
        <f>VLOOKUP(H12,[1]Issuer!B:D,3,0)</f>
        <v>4</v>
      </c>
      <c r="K12" s="20">
        <v>12</v>
      </c>
      <c r="L12" s="20">
        <f t="shared" si="1"/>
        <v>2</v>
      </c>
      <c r="M12" s="20" t="s">
        <v>65</v>
      </c>
      <c r="N12" s="20">
        <f>VLOOKUP(M12,[1]Ccy!A:B,2,0)</f>
        <v>1</v>
      </c>
      <c r="O12" s="22">
        <f t="shared" si="0"/>
        <v>2.85</v>
      </c>
      <c r="P12" s="20">
        <f t="shared" si="2"/>
        <v>3</v>
      </c>
    </row>
    <row r="13" spans="2:16" s="11" customFormat="1" ht="15" thickBot="1">
      <c r="B13" s="17" t="s">
        <v>256</v>
      </c>
      <c r="C13" s="17">
        <v>1</v>
      </c>
      <c r="D13" s="35">
        <v>1</v>
      </c>
      <c r="E13" s="17" t="s">
        <v>178</v>
      </c>
      <c r="F13" s="17" t="s">
        <v>81</v>
      </c>
      <c r="G13" s="17">
        <v>5</v>
      </c>
      <c r="H13" s="17" t="s">
        <v>33</v>
      </c>
      <c r="I13" s="17" t="str">
        <f>VLOOKUP(H13,[1]Issuer!B:D,2,0)</f>
        <v>Baa1/BBB+/-</v>
      </c>
      <c r="J13" s="17">
        <f>VLOOKUP(H13,[1]Issuer!B:D,3,0)</f>
        <v>4</v>
      </c>
      <c r="K13" s="17">
        <v>6</v>
      </c>
      <c r="L13" s="17">
        <f t="shared" si="1"/>
        <v>2</v>
      </c>
      <c r="M13" s="17" t="s">
        <v>74</v>
      </c>
      <c r="N13" s="17">
        <f>VLOOKUP(M13,[1]Ccy!A:B,2,0)</f>
        <v>5</v>
      </c>
      <c r="O13" s="19">
        <f t="shared" si="0"/>
        <v>3.0500000000000003</v>
      </c>
      <c r="P13" s="17">
        <f>IF(AND(O13&gt;=1,O13&lt;=1.45),1,IF(AND(O13&gt;1.45,O13&lt;=2.1),2,IF(AND(O13&gt;2.1,O13&lt;=2.95),3,IF(AND(O13&gt;2.95,O13&lt;=3.65),4,IF(AND(O13&gt;3.65,O13&lt;=5),5,"")))))</f>
        <v>4</v>
      </c>
    </row>
    <row r="14" spans="2:16" s="11" customFormat="1" ht="15" thickBot="1">
      <c r="B14" s="17" t="s">
        <v>256</v>
      </c>
      <c r="C14" s="17">
        <v>1</v>
      </c>
      <c r="D14" s="35">
        <v>1</v>
      </c>
      <c r="E14" s="17" t="s">
        <v>178</v>
      </c>
      <c r="F14" s="17" t="s">
        <v>81</v>
      </c>
      <c r="G14" s="17">
        <v>5</v>
      </c>
      <c r="H14" s="17" t="s">
        <v>33</v>
      </c>
      <c r="I14" s="17" t="str">
        <f>VLOOKUP(H14,[1]Issuer!B:D,2,0)</f>
        <v>Baa1/BBB+/-</v>
      </c>
      <c r="J14" s="17">
        <f>VLOOKUP(H14,[1]Issuer!B:D,3,0)</f>
        <v>4</v>
      </c>
      <c r="K14" s="17">
        <v>12</v>
      </c>
      <c r="L14" s="17">
        <f t="shared" si="1"/>
        <v>2</v>
      </c>
      <c r="M14" s="17" t="s">
        <v>74</v>
      </c>
      <c r="N14" s="17">
        <f>VLOOKUP(M14,[1]Ccy!A:B,2,0)</f>
        <v>5</v>
      </c>
      <c r="O14" s="19">
        <f t="shared" si="0"/>
        <v>3.0500000000000003</v>
      </c>
      <c r="P14" s="17">
        <f>IF(AND(O14&gt;=1,O14&lt;=1.45),1,IF(AND(O14&gt;1.45,O14&lt;=2.1),2,IF(AND(O14&gt;2.1,O14&lt;=2.95),3,IF(AND(O14&gt;2.95,O14&lt;=3.65),4,IF(AND(O14&gt;3.65,O14&lt;=5),5,"")))))</f>
        <v>4</v>
      </c>
    </row>
    <row r="15" spans="2:16" s="11" customFormat="1" ht="15" thickBot="1">
      <c r="B15" s="16" t="s">
        <v>256</v>
      </c>
      <c r="C15" s="17">
        <v>1</v>
      </c>
      <c r="D15" s="33">
        <v>1</v>
      </c>
      <c r="E15" s="16" t="s">
        <v>11</v>
      </c>
      <c r="F15" s="16" t="s">
        <v>82</v>
      </c>
      <c r="G15" s="17">
        <v>5</v>
      </c>
      <c r="H15" s="16" t="s">
        <v>44</v>
      </c>
      <c r="I15" s="16" t="str">
        <f>VLOOKUP(H15,[1]Issuer!B:D,2,0)</f>
        <v>Aa3  / A+/ AA-</v>
      </c>
      <c r="J15" s="17">
        <f>VLOOKUP(H15,[1]Issuer!B:D,3,0)</f>
        <v>3</v>
      </c>
      <c r="K15" s="16">
        <v>6</v>
      </c>
      <c r="L15" s="17">
        <f t="shared" si="1"/>
        <v>2</v>
      </c>
      <c r="M15" s="16" t="s">
        <v>65</v>
      </c>
      <c r="N15" s="16">
        <f>VLOOKUP(M15,[1]Ccy!A:B,2,0)</f>
        <v>1</v>
      </c>
      <c r="O15" s="19">
        <f t="shared" si="0"/>
        <v>2.6</v>
      </c>
      <c r="P15" s="16">
        <f>IF(AND(O15&gt;=1,O15&lt;=1.45),1,IF(AND(O15&gt;1.45,O15&lt;=2.1),2,IF(AND(O15&gt;2.1,O15&lt;=2.95),3,IF(AND(O15&gt;2.95,O15&lt;=3.65),4,IF(AND(O15&gt;3.65,O15&lt;=5),5,"")))))</f>
        <v>3</v>
      </c>
    </row>
    <row r="16" spans="2:16" s="11" customFormat="1" ht="16.5" customHeight="1">
      <c r="B16" s="23"/>
      <c r="C16" s="23"/>
      <c r="D16" s="23"/>
      <c r="E16" s="23"/>
      <c r="F16" s="23"/>
      <c r="G16" s="23"/>
      <c r="H16" s="23"/>
      <c r="I16" s="23"/>
      <c r="J16" s="23"/>
      <c r="K16" s="24"/>
      <c r="L16" s="24"/>
    </row>
    <row r="17" spans="2:12" s="11" customFormat="1">
      <c r="B17" s="25" t="s">
        <v>156</v>
      </c>
      <c r="C17" s="23"/>
      <c r="D17" s="23"/>
      <c r="E17" s="23"/>
      <c r="F17" s="23"/>
      <c r="G17" s="23"/>
      <c r="H17" s="23"/>
      <c r="I17" s="23"/>
      <c r="J17" s="23"/>
      <c r="K17" s="26"/>
      <c r="L17" s="26"/>
    </row>
    <row r="18" spans="2:12" s="11" customFormat="1">
      <c r="B18" s="25" t="s">
        <v>155</v>
      </c>
      <c r="C18" s="25"/>
      <c r="D18" s="25"/>
    </row>
    <row r="19" spans="2:12" s="11" customFormat="1"/>
    <row r="20" spans="2:12" s="11" customFormat="1"/>
    <row r="21" spans="2:12" s="11" customFormat="1"/>
    <row r="22" spans="2:12" s="11" customFormat="1"/>
    <row r="23" spans="2:12" s="11" customFormat="1"/>
    <row r="24" spans="2:12" s="11" customFormat="1"/>
    <row r="25" spans="2:12" s="11" customFormat="1"/>
    <row r="26" spans="2:12" s="11" customFormat="1"/>
    <row r="27" spans="2:12" s="11" customFormat="1"/>
    <row r="28" spans="2:12" s="11" customFormat="1"/>
    <row r="29" spans="2:12" s="11" customFormat="1"/>
    <row r="30" spans="2:12" s="11" customFormat="1"/>
    <row r="31" spans="2:12" s="11" customFormat="1"/>
    <row r="32" spans="2:1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sheetData>
  <sheetProtection algorithmName="SHA-512" hashValue="gFPWbtcEJHmk/9UmTjM04ERvVK0wzMhlW7n51m8QnLRdlbFG6/xP3KJ8Efgxj7DObxoxbJOeBiK0xkiDRXxQaw==" saltValue="zsYpwwvYRkpiPMSzdQBedQ==" spinCount="100000" sheet="1" objects="1" scenarios="1"/>
  <phoneticPr fontId="12" type="noConversion"/>
  <hyperlinks>
    <hyperlink ref="M3" location="Disclaimer免责声明!A1" display="Disclaimer免责声明" xr:uid="{83C26AA0-1ECF-46B4-A4E6-744B5BEC9C8E}"/>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40C7-1C5A-462F-A541-3A302FE512FD}">
  <dimension ref="A1:AV215"/>
  <sheetViews>
    <sheetView zoomScale="80" zoomScaleNormal="80" workbookViewId="0">
      <selection activeCell="H15" sqref="H15"/>
    </sheetView>
  </sheetViews>
  <sheetFormatPr defaultColWidth="9.140625" defaultRowHeight="14.25"/>
  <cols>
    <col min="1" max="1" width="4.7109375" style="11" customWidth="1"/>
    <col min="2" max="2" width="12.28515625" style="45"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7" s="11" customFormat="1">
      <c r="B1" s="44"/>
    </row>
    <row r="2" spans="2:17" ht="22.5">
      <c r="B2" s="44"/>
      <c r="C2" s="11"/>
      <c r="D2" s="11"/>
      <c r="E2" s="11"/>
      <c r="F2" s="37" t="s">
        <v>247</v>
      </c>
      <c r="G2" s="11"/>
      <c r="H2" s="11"/>
      <c r="I2" s="11"/>
      <c r="J2" s="11"/>
      <c r="K2" s="11"/>
      <c r="L2" s="11"/>
      <c r="M2" s="11"/>
      <c r="N2" s="11"/>
      <c r="O2" s="11"/>
    </row>
    <row r="3" spans="2:17" ht="20.25">
      <c r="B3" s="44"/>
      <c r="C3" s="11"/>
      <c r="D3" s="11"/>
      <c r="E3" s="11"/>
      <c r="F3" s="12" t="s">
        <v>246</v>
      </c>
      <c r="G3" s="11"/>
      <c r="H3" s="11"/>
      <c r="I3" s="11"/>
      <c r="J3" s="11"/>
      <c r="K3" s="11"/>
      <c r="L3" s="11"/>
      <c r="N3" s="11"/>
      <c r="O3" s="11"/>
      <c r="P3" s="25"/>
      <c r="Q3" s="10" t="s">
        <v>140</v>
      </c>
    </row>
    <row r="4" spans="2:17" ht="15" thickBot="1">
      <c r="B4" s="44"/>
      <c r="C4" s="11"/>
      <c r="D4" s="11"/>
      <c r="E4" s="11"/>
      <c r="F4" s="11"/>
      <c r="G4" s="11"/>
      <c r="H4" s="11"/>
      <c r="I4" s="11"/>
      <c r="J4" s="11"/>
      <c r="K4" s="11"/>
      <c r="L4" s="11"/>
      <c r="M4" s="11"/>
      <c r="N4" s="11"/>
      <c r="O4" s="11"/>
      <c r="P4" s="11"/>
    </row>
    <row r="5" spans="2:17" ht="45.75" thickBot="1">
      <c r="B5" s="15" t="s">
        <v>0</v>
      </c>
      <c r="C5" s="14" t="s">
        <v>58</v>
      </c>
      <c r="D5" s="31" t="s">
        <v>180</v>
      </c>
      <c r="E5" s="14" t="s">
        <v>8</v>
      </c>
      <c r="F5" s="14" t="s">
        <v>9</v>
      </c>
      <c r="G5" s="15" t="s">
        <v>56</v>
      </c>
      <c r="H5" s="15" t="s">
        <v>28</v>
      </c>
      <c r="I5" s="15" t="s">
        <v>60</v>
      </c>
      <c r="J5" s="15" t="s">
        <v>59</v>
      </c>
      <c r="K5" s="15" t="s">
        <v>61</v>
      </c>
      <c r="L5" s="15" t="s">
        <v>62</v>
      </c>
      <c r="M5" s="14" t="s">
        <v>1</v>
      </c>
      <c r="N5" s="15" t="s">
        <v>63</v>
      </c>
      <c r="O5" s="15" t="s">
        <v>77</v>
      </c>
      <c r="P5" s="15" t="s">
        <v>79</v>
      </c>
    </row>
    <row r="6" spans="2:17" s="11" customFormat="1" ht="29.25" thickBot="1">
      <c r="B6" s="16" t="s">
        <v>248</v>
      </c>
      <c r="C6" s="17">
        <v>1</v>
      </c>
      <c r="D6" s="32">
        <v>1</v>
      </c>
      <c r="E6" s="16" t="s">
        <v>14</v>
      </c>
      <c r="F6" s="16" t="s">
        <v>88</v>
      </c>
      <c r="G6" s="17">
        <v>5</v>
      </c>
      <c r="H6" s="16" t="s">
        <v>41</v>
      </c>
      <c r="I6" s="16" t="str">
        <f>VLOOKUP(H6,[1]Issuer!B:D,2,0)</f>
        <v>- / - / BBB</v>
      </c>
      <c r="J6" s="17">
        <f>VLOOKUP(H6,[1]Issuer!B:D,3,0)</f>
        <v>4</v>
      </c>
      <c r="K6" s="16">
        <v>12</v>
      </c>
      <c r="L6" s="17">
        <f t="shared" ref="L6:L10" si="0">IF(AND(K6&gt;=0,K6&lt;=12),2,IF(AND(K6&gt;12,K6&lt;=60),3,IF(AND(K6&gt;60,K6&lt;=120),4,IF(AND(K6&gt;120,K6&lt;99999),5,""))))</f>
        <v>2</v>
      </c>
      <c r="M6" s="16" t="s">
        <v>65</v>
      </c>
      <c r="N6" s="16">
        <f>VLOOKUP(M6,[1]Ccy!A:B,2,0)</f>
        <v>1</v>
      </c>
      <c r="O6" s="19">
        <f t="shared" ref="O6:O10" si="1">C6*0.35+G6*0.25+J6*0.25+L6*0.1+N6*0.05</f>
        <v>2.85</v>
      </c>
      <c r="P6" s="16">
        <f t="shared" ref="P6:P10" si="2">IF(AND(O6&gt;=1,O6&lt;=1.45),1,IF(AND(O6&gt;1.45,O6&lt;=2.1),2,IF(AND(O6&gt;2.1,O6&lt;=2.95),3,IF(AND(O6&gt;2.95,O6&lt;=3.65),4,IF(AND(O6&gt;3.65,O6&lt;=5),5,"")))))</f>
        <v>3</v>
      </c>
    </row>
    <row r="7" spans="2:17" s="11" customFormat="1" ht="29.25" thickBot="1">
      <c r="B7" s="16" t="s">
        <v>248</v>
      </c>
      <c r="C7" s="17">
        <v>1</v>
      </c>
      <c r="D7" s="32">
        <v>1</v>
      </c>
      <c r="E7" s="16" t="s">
        <v>241</v>
      </c>
      <c r="F7" s="16" t="s">
        <v>81</v>
      </c>
      <c r="G7" s="17">
        <v>5</v>
      </c>
      <c r="H7" s="16" t="s">
        <v>33</v>
      </c>
      <c r="I7" s="16" t="s">
        <v>57</v>
      </c>
      <c r="J7" s="17">
        <v>4</v>
      </c>
      <c r="K7" s="16">
        <v>12</v>
      </c>
      <c r="L7" s="17">
        <v>2</v>
      </c>
      <c r="M7" s="16" t="s">
        <v>74</v>
      </c>
      <c r="N7" s="16">
        <v>5</v>
      </c>
      <c r="O7" s="19">
        <v>3.0500000000000003</v>
      </c>
      <c r="P7" s="16">
        <v>4</v>
      </c>
    </row>
    <row r="8" spans="2:17" s="11" customFormat="1" ht="29.25" thickBot="1">
      <c r="B8" s="16" t="s">
        <v>248</v>
      </c>
      <c r="C8" s="17">
        <v>1</v>
      </c>
      <c r="D8" s="32">
        <v>1</v>
      </c>
      <c r="E8" s="16" t="s">
        <v>13</v>
      </c>
      <c r="F8" s="16" t="s">
        <v>90</v>
      </c>
      <c r="G8" s="17">
        <v>5</v>
      </c>
      <c r="H8" s="16" t="s">
        <v>41</v>
      </c>
      <c r="I8" s="16" t="str">
        <f>VLOOKUP(H8,[1]Issuer!B:D,2,0)</f>
        <v>- / - / BBB</v>
      </c>
      <c r="J8" s="17">
        <f>VLOOKUP(H8,[1]Issuer!B:D,3,0)</f>
        <v>4</v>
      </c>
      <c r="K8" s="16">
        <v>24</v>
      </c>
      <c r="L8" s="17">
        <f t="shared" si="0"/>
        <v>3</v>
      </c>
      <c r="M8" s="16" t="s">
        <v>65</v>
      </c>
      <c r="N8" s="16">
        <f>VLOOKUP(M8,[1]Ccy!A:B,2,0)</f>
        <v>1</v>
      </c>
      <c r="O8" s="19">
        <f t="shared" si="1"/>
        <v>2.95</v>
      </c>
      <c r="P8" s="16">
        <f t="shared" si="2"/>
        <v>3</v>
      </c>
    </row>
    <row r="9" spans="2:17" s="11" customFormat="1" ht="29.25" thickBot="1">
      <c r="B9" s="16" t="s">
        <v>248</v>
      </c>
      <c r="C9" s="17">
        <v>1</v>
      </c>
      <c r="D9" s="32">
        <v>1</v>
      </c>
      <c r="E9" s="16" t="s">
        <v>252</v>
      </c>
      <c r="F9" s="16" t="s">
        <v>251</v>
      </c>
      <c r="G9" s="17">
        <v>5</v>
      </c>
      <c r="H9" s="16" t="s">
        <v>41</v>
      </c>
      <c r="I9" s="16" t="str">
        <f>VLOOKUP(H9,[1]Issuer!B:D,2,0)</f>
        <v>- / - / BBB</v>
      </c>
      <c r="J9" s="17">
        <f>VLOOKUP(H9,[1]Issuer!B:D,3,0)</f>
        <v>4</v>
      </c>
      <c r="K9" s="16">
        <v>24</v>
      </c>
      <c r="L9" s="17">
        <f t="shared" si="0"/>
        <v>3</v>
      </c>
      <c r="M9" s="16" t="s">
        <v>65</v>
      </c>
      <c r="N9" s="16">
        <f>VLOOKUP(M9,[1]Ccy!A:B,2,0)</f>
        <v>1</v>
      </c>
      <c r="O9" s="19">
        <f t="shared" si="1"/>
        <v>2.95</v>
      </c>
      <c r="P9" s="16">
        <f t="shared" si="2"/>
        <v>3</v>
      </c>
    </row>
    <row r="10" spans="2:17" s="11" customFormat="1" ht="29.25" thickBot="1">
      <c r="B10" s="16" t="s">
        <v>248</v>
      </c>
      <c r="C10" s="17">
        <v>1</v>
      </c>
      <c r="D10" s="32">
        <v>1</v>
      </c>
      <c r="E10" s="16" t="s">
        <v>253</v>
      </c>
      <c r="F10" s="16" t="s">
        <v>250</v>
      </c>
      <c r="G10" s="17">
        <v>5</v>
      </c>
      <c r="H10" s="16" t="s">
        <v>31</v>
      </c>
      <c r="I10" s="16" t="str">
        <f>VLOOKUP(H10,[1]Issuer!B:D,2,0)</f>
        <v xml:space="preserve">A1 / A/ A </v>
      </c>
      <c r="J10" s="17">
        <f>VLOOKUP(H10,[1]Issuer!B:D,3,0)</f>
        <v>3</v>
      </c>
      <c r="K10" s="16">
        <v>12</v>
      </c>
      <c r="L10" s="17">
        <f t="shared" si="0"/>
        <v>2</v>
      </c>
      <c r="M10" s="16" t="s">
        <v>64</v>
      </c>
      <c r="N10" s="16">
        <f>VLOOKUP(M10,[1]Ccy!A:B,2,0)</f>
        <v>1</v>
      </c>
      <c r="O10" s="19">
        <f t="shared" si="1"/>
        <v>2.6</v>
      </c>
      <c r="P10" s="16">
        <f t="shared" si="2"/>
        <v>3</v>
      </c>
    </row>
    <row r="11" spans="2:17" s="11" customFormat="1" ht="16.5" customHeight="1">
      <c r="B11" s="23"/>
      <c r="C11" s="23"/>
      <c r="D11" s="23"/>
      <c r="E11" s="23"/>
      <c r="F11" s="23"/>
      <c r="G11" s="23"/>
      <c r="H11" s="23"/>
      <c r="I11" s="23"/>
      <c r="J11" s="23"/>
      <c r="K11" s="24"/>
      <c r="L11" s="24"/>
    </row>
    <row r="12" spans="2:17" s="11" customFormat="1">
      <c r="B12" s="25" t="s">
        <v>156</v>
      </c>
      <c r="C12" s="23"/>
      <c r="D12" s="23"/>
      <c r="E12" s="23"/>
      <c r="F12" s="23"/>
      <c r="G12" s="23"/>
      <c r="H12" s="23"/>
      <c r="I12" s="23"/>
      <c r="J12" s="23"/>
      <c r="K12" s="26"/>
      <c r="L12" s="26"/>
    </row>
    <row r="13" spans="2:17" s="11" customFormat="1">
      <c r="B13" s="25" t="s">
        <v>155</v>
      </c>
      <c r="C13" s="25"/>
      <c r="D13" s="25"/>
    </row>
    <row r="14" spans="2:17" s="11" customFormat="1">
      <c r="B14" s="44"/>
    </row>
    <row r="15" spans="2:17" s="11" customFormat="1">
      <c r="B15" s="44"/>
    </row>
    <row r="16" spans="2:17" s="11" customFormat="1">
      <c r="B16" s="44"/>
    </row>
    <row r="17" spans="2:2" s="11" customFormat="1">
      <c r="B17" s="44"/>
    </row>
    <row r="18" spans="2:2" s="11" customFormat="1">
      <c r="B18" s="44"/>
    </row>
    <row r="19" spans="2:2" s="11" customFormat="1">
      <c r="B19" s="44"/>
    </row>
    <row r="20" spans="2:2" s="11" customFormat="1">
      <c r="B20" s="44"/>
    </row>
    <row r="21" spans="2:2" s="11" customFormat="1">
      <c r="B21" s="44"/>
    </row>
    <row r="22" spans="2:2" s="11" customFormat="1">
      <c r="B22" s="44"/>
    </row>
    <row r="23" spans="2:2" s="11" customFormat="1">
      <c r="B23" s="44"/>
    </row>
    <row r="24" spans="2:2" s="11" customFormat="1">
      <c r="B24" s="44"/>
    </row>
    <row r="25" spans="2:2" s="11" customFormat="1">
      <c r="B25" s="44"/>
    </row>
    <row r="26" spans="2:2" s="11" customFormat="1">
      <c r="B26" s="44"/>
    </row>
    <row r="27" spans="2:2" s="11" customFormat="1">
      <c r="B27" s="44"/>
    </row>
    <row r="28" spans="2:2" s="11" customFormat="1">
      <c r="B28" s="44"/>
    </row>
    <row r="29" spans="2:2" s="11" customFormat="1">
      <c r="B29" s="44"/>
    </row>
    <row r="30" spans="2:2" s="11" customFormat="1">
      <c r="B30" s="44"/>
    </row>
    <row r="31" spans="2:2" s="11" customFormat="1">
      <c r="B31" s="44"/>
    </row>
    <row r="32" spans="2:2" s="11" customFormat="1">
      <c r="B32" s="44"/>
    </row>
    <row r="33" spans="2:2" s="11" customFormat="1">
      <c r="B33" s="44"/>
    </row>
    <row r="34" spans="2:2" s="11" customFormat="1">
      <c r="B34" s="44"/>
    </row>
    <row r="35" spans="2:2" s="11" customFormat="1">
      <c r="B35" s="44"/>
    </row>
    <row r="36" spans="2:2" s="11" customFormat="1">
      <c r="B36" s="44"/>
    </row>
    <row r="37" spans="2:2" s="11" customFormat="1">
      <c r="B37" s="44"/>
    </row>
    <row r="38" spans="2:2" s="11" customFormat="1">
      <c r="B38" s="44"/>
    </row>
    <row r="39" spans="2:2" s="11" customFormat="1">
      <c r="B39" s="44"/>
    </row>
    <row r="40" spans="2:2" s="11" customFormat="1">
      <c r="B40" s="44"/>
    </row>
    <row r="41" spans="2:2" s="11" customFormat="1">
      <c r="B41" s="44"/>
    </row>
    <row r="42" spans="2:2" s="11" customFormat="1">
      <c r="B42" s="44"/>
    </row>
    <row r="43" spans="2:2" s="11" customFormat="1">
      <c r="B43" s="44"/>
    </row>
    <row r="44" spans="2:2" s="11" customFormat="1">
      <c r="B44" s="44"/>
    </row>
    <row r="45" spans="2:2" s="11" customFormat="1">
      <c r="B45" s="44"/>
    </row>
    <row r="46" spans="2:2" s="11" customFormat="1">
      <c r="B46" s="44"/>
    </row>
    <row r="47" spans="2:2" s="11" customFormat="1">
      <c r="B47" s="44"/>
    </row>
    <row r="48" spans="2:2" s="11" customFormat="1">
      <c r="B48" s="44"/>
    </row>
    <row r="49" spans="2:2" s="11" customFormat="1">
      <c r="B49" s="44"/>
    </row>
    <row r="50" spans="2:2" s="11" customFormat="1">
      <c r="B50" s="44"/>
    </row>
    <row r="51" spans="2:2" s="11" customFormat="1">
      <c r="B51" s="44"/>
    </row>
    <row r="52" spans="2:2" s="11" customFormat="1">
      <c r="B52" s="44"/>
    </row>
    <row r="53" spans="2:2" s="11" customFormat="1">
      <c r="B53" s="44"/>
    </row>
    <row r="54" spans="2:2" s="11" customFormat="1">
      <c r="B54" s="44"/>
    </row>
    <row r="55" spans="2:2" s="11" customFormat="1">
      <c r="B55" s="44"/>
    </row>
    <row r="56" spans="2:2" s="11" customFormat="1">
      <c r="B56" s="44"/>
    </row>
    <row r="57" spans="2:2" s="11" customFormat="1">
      <c r="B57" s="44"/>
    </row>
    <row r="58" spans="2:2" s="11" customFormat="1">
      <c r="B58" s="44"/>
    </row>
    <row r="59" spans="2:2" s="11" customFormat="1">
      <c r="B59" s="44"/>
    </row>
    <row r="60" spans="2:2" s="11" customFormat="1">
      <c r="B60" s="44"/>
    </row>
    <row r="61" spans="2:2" s="11" customFormat="1">
      <c r="B61" s="44"/>
    </row>
    <row r="62" spans="2:2" s="11" customFormat="1">
      <c r="B62" s="44"/>
    </row>
    <row r="63" spans="2:2" s="11" customFormat="1">
      <c r="B63" s="44"/>
    </row>
    <row r="64" spans="2:2" s="11" customFormat="1">
      <c r="B64" s="44"/>
    </row>
    <row r="65" spans="2:2" s="11" customFormat="1">
      <c r="B65" s="44"/>
    </row>
    <row r="66" spans="2:2" s="11" customFormat="1">
      <c r="B66" s="44"/>
    </row>
    <row r="67" spans="2:2" s="11" customFormat="1">
      <c r="B67" s="44"/>
    </row>
    <row r="68" spans="2:2" s="11" customFormat="1">
      <c r="B68" s="44"/>
    </row>
    <row r="69" spans="2:2" s="11" customFormat="1">
      <c r="B69" s="44"/>
    </row>
    <row r="70" spans="2:2" s="11" customFormat="1">
      <c r="B70" s="44"/>
    </row>
    <row r="71" spans="2:2" s="11" customFormat="1">
      <c r="B71" s="44"/>
    </row>
    <row r="72" spans="2:2" s="11" customFormat="1">
      <c r="B72" s="44"/>
    </row>
    <row r="73" spans="2:2" s="11" customFormat="1">
      <c r="B73" s="44"/>
    </row>
    <row r="74" spans="2:2" s="11" customFormat="1">
      <c r="B74" s="44"/>
    </row>
    <row r="75" spans="2:2" s="11" customFormat="1">
      <c r="B75" s="44"/>
    </row>
    <row r="76" spans="2:2" s="11" customFormat="1">
      <c r="B76" s="44"/>
    </row>
    <row r="77" spans="2:2" s="11" customFormat="1">
      <c r="B77" s="44"/>
    </row>
    <row r="78" spans="2:2" s="11" customFormat="1">
      <c r="B78" s="44"/>
    </row>
    <row r="79" spans="2:2" s="11" customFormat="1">
      <c r="B79" s="44"/>
    </row>
    <row r="80" spans="2:2" s="11" customFormat="1">
      <c r="B80" s="44"/>
    </row>
    <row r="81" spans="2:2" s="11" customFormat="1">
      <c r="B81" s="44"/>
    </row>
    <row r="82" spans="2:2" s="11" customFormat="1">
      <c r="B82" s="44"/>
    </row>
    <row r="83" spans="2:2" s="11" customFormat="1">
      <c r="B83" s="44"/>
    </row>
    <row r="84" spans="2:2" s="11" customFormat="1">
      <c r="B84" s="44"/>
    </row>
    <row r="85" spans="2:2" s="11" customFormat="1">
      <c r="B85" s="44"/>
    </row>
    <row r="86" spans="2:2" s="11" customFormat="1">
      <c r="B86" s="44"/>
    </row>
    <row r="87" spans="2:2" s="11" customFormat="1">
      <c r="B87" s="44"/>
    </row>
    <row r="88" spans="2:2" s="11" customFormat="1">
      <c r="B88" s="44"/>
    </row>
    <row r="89" spans="2:2" s="11" customFormat="1">
      <c r="B89" s="44"/>
    </row>
    <row r="90" spans="2:2" s="11" customFormat="1">
      <c r="B90" s="44"/>
    </row>
    <row r="91" spans="2:2" s="11" customFormat="1">
      <c r="B91" s="44"/>
    </row>
    <row r="92" spans="2:2" s="11" customFormat="1">
      <c r="B92" s="44"/>
    </row>
    <row r="93" spans="2:2" s="11" customFormat="1">
      <c r="B93" s="44"/>
    </row>
    <row r="94" spans="2:2" s="11" customFormat="1">
      <c r="B94" s="44"/>
    </row>
    <row r="95" spans="2:2" s="11" customFormat="1">
      <c r="B95" s="44"/>
    </row>
    <row r="96" spans="2:2" s="11" customFormat="1">
      <c r="B96" s="44"/>
    </row>
    <row r="97" spans="2:2" s="11" customFormat="1">
      <c r="B97" s="44"/>
    </row>
    <row r="98" spans="2:2" s="11" customFormat="1">
      <c r="B98" s="44"/>
    </row>
    <row r="99" spans="2:2" s="11" customFormat="1">
      <c r="B99" s="44"/>
    </row>
    <row r="100" spans="2:2" s="11" customFormat="1">
      <c r="B100" s="44"/>
    </row>
    <row r="101" spans="2:2" s="11" customFormat="1">
      <c r="B101" s="44"/>
    </row>
    <row r="102" spans="2:2" s="11" customFormat="1">
      <c r="B102" s="44"/>
    </row>
    <row r="103" spans="2:2" s="11" customFormat="1">
      <c r="B103" s="44"/>
    </row>
    <row r="104" spans="2:2" s="11" customFormat="1">
      <c r="B104" s="44"/>
    </row>
    <row r="105" spans="2:2" s="11" customFormat="1">
      <c r="B105" s="44"/>
    </row>
    <row r="106" spans="2:2" s="11" customFormat="1">
      <c r="B106" s="44"/>
    </row>
    <row r="107" spans="2:2" s="11" customFormat="1">
      <c r="B107" s="44"/>
    </row>
    <row r="108" spans="2:2" s="11" customFormat="1">
      <c r="B108" s="44"/>
    </row>
    <row r="109" spans="2:2" s="11" customFormat="1">
      <c r="B109" s="44"/>
    </row>
    <row r="110" spans="2:2" s="11" customFormat="1">
      <c r="B110" s="44"/>
    </row>
    <row r="111" spans="2:2" s="11" customFormat="1">
      <c r="B111" s="44"/>
    </row>
    <row r="112" spans="2:2" s="11" customFormat="1">
      <c r="B112" s="44"/>
    </row>
    <row r="113" spans="2:2" s="11" customFormat="1">
      <c r="B113" s="44"/>
    </row>
    <row r="114" spans="2:2" s="11" customFormat="1">
      <c r="B114" s="44"/>
    </row>
    <row r="115" spans="2:2" s="11" customFormat="1">
      <c r="B115" s="44"/>
    </row>
    <row r="116" spans="2:2" s="11" customFormat="1">
      <c r="B116" s="44"/>
    </row>
    <row r="117" spans="2:2" s="11" customFormat="1">
      <c r="B117" s="44"/>
    </row>
    <row r="118" spans="2:2" s="11" customFormat="1">
      <c r="B118" s="44"/>
    </row>
    <row r="119" spans="2:2" s="11" customFormat="1">
      <c r="B119" s="44"/>
    </row>
    <row r="120" spans="2:2" s="11" customFormat="1">
      <c r="B120" s="44"/>
    </row>
    <row r="121" spans="2:2" s="11" customFormat="1">
      <c r="B121" s="44"/>
    </row>
    <row r="122" spans="2:2" s="11" customFormat="1">
      <c r="B122" s="44"/>
    </row>
    <row r="123" spans="2:2" s="11" customFormat="1">
      <c r="B123" s="44"/>
    </row>
    <row r="124" spans="2:2" s="11" customFormat="1">
      <c r="B124" s="44"/>
    </row>
    <row r="125" spans="2:2" s="11" customFormat="1">
      <c r="B125" s="44"/>
    </row>
    <row r="126" spans="2:2" s="11" customFormat="1">
      <c r="B126" s="44"/>
    </row>
    <row r="127" spans="2:2" s="11" customFormat="1">
      <c r="B127" s="44"/>
    </row>
    <row r="128" spans="2:2" s="11" customFormat="1">
      <c r="B128" s="44"/>
    </row>
    <row r="129" spans="2:2" s="11" customFormat="1">
      <c r="B129" s="44"/>
    </row>
    <row r="130" spans="2:2" s="11" customFormat="1">
      <c r="B130" s="44"/>
    </row>
    <row r="131" spans="2:2" s="11" customFormat="1">
      <c r="B131" s="44"/>
    </row>
    <row r="132" spans="2:2" s="11" customFormat="1">
      <c r="B132" s="44"/>
    </row>
    <row r="133" spans="2:2" s="11" customFormat="1">
      <c r="B133" s="44"/>
    </row>
    <row r="134" spans="2:2" s="11" customFormat="1">
      <c r="B134" s="44"/>
    </row>
    <row r="135" spans="2:2" s="11" customFormat="1">
      <c r="B135" s="44"/>
    </row>
    <row r="136" spans="2:2" s="11" customFormat="1">
      <c r="B136" s="44"/>
    </row>
    <row r="137" spans="2:2" s="11" customFormat="1">
      <c r="B137" s="44"/>
    </row>
    <row r="138" spans="2:2" s="11" customFormat="1">
      <c r="B138" s="44"/>
    </row>
    <row r="139" spans="2:2" s="11" customFormat="1">
      <c r="B139" s="44"/>
    </row>
    <row r="140" spans="2:2" s="11" customFormat="1">
      <c r="B140" s="44"/>
    </row>
    <row r="141" spans="2:2" s="11" customFormat="1">
      <c r="B141" s="44"/>
    </row>
    <row r="142" spans="2:2" s="11" customFormat="1">
      <c r="B142" s="44"/>
    </row>
    <row r="143" spans="2:2" s="11" customFormat="1">
      <c r="B143" s="44"/>
    </row>
    <row r="144" spans="2:2" s="11" customFormat="1">
      <c r="B144" s="44"/>
    </row>
    <row r="145" spans="2:2" s="11" customFormat="1">
      <c r="B145" s="44"/>
    </row>
    <row r="146" spans="2:2" s="11" customFormat="1">
      <c r="B146" s="44"/>
    </row>
    <row r="147" spans="2:2" s="11" customFormat="1">
      <c r="B147" s="44"/>
    </row>
    <row r="148" spans="2:2" s="11" customFormat="1">
      <c r="B148" s="44"/>
    </row>
    <row r="149" spans="2:2" s="11" customFormat="1">
      <c r="B149" s="44"/>
    </row>
    <row r="150" spans="2:2" s="11" customFormat="1">
      <c r="B150" s="44"/>
    </row>
    <row r="151" spans="2:2" s="11" customFormat="1">
      <c r="B151" s="44"/>
    </row>
    <row r="152" spans="2:2" s="11" customFormat="1">
      <c r="B152" s="44"/>
    </row>
    <row r="153" spans="2:2" s="11" customFormat="1">
      <c r="B153" s="44"/>
    </row>
    <row r="154" spans="2:2" s="11" customFormat="1">
      <c r="B154" s="44"/>
    </row>
    <row r="155" spans="2:2" s="11" customFormat="1">
      <c r="B155" s="44"/>
    </row>
    <row r="156" spans="2:2" s="11" customFormat="1">
      <c r="B156" s="44"/>
    </row>
    <row r="157" spans="2:2" s="11" customFormat="1">
      <c r="B157" s="44"/>
    </row>
    <row r="158" spans="2:2" s="11" customFormat="1">
      <c r="B158" s="44"/>
    </row>
    <row r="159" spans="2:2" s="11" customFormat="1">
      <c r="B159" s="44"/>
    </row>
    <row r="160" spans="2:2" s="11" customFormat="1">
      <c r="B160" s="44"/>
    </row>
    <row r="161" spans="2:2" s="11" customFormat="1">
      <c r="B161" s="44"/>
    </row>
    <row r="162" spans="2:2" s="11" customFormat="1">
      <c r="B162" s="44"/>
    </row>
    <row r="163" spans="2:2" s="11" customFormat="1">
      <c r="B163" s="44"/>
    </row>
    <row r="164" spans="2:2" s="11" customFormat="1">
      <c r="B164" s="44"/>
    </row>
    <row r="165" spans="2:2" s="11" customFormat="1">
      <c r="B165" s="44"/>
    </row>
    <row r="166" spans="2:2" s="11" customFormat="1">
      <c r="B166" s="44"/>
    </row>
    <row r="167" spans="2:2" s="11" customFormat="1">
      <c r="B167" s="44"/>
    </row>
    <row r="168" spans="2:2" s="11" customFormat="1">
      <c r="B168" s="44"/>
    </row>
    <row r="169" spans="2:2" s="11" customFormat="1">
      <c r="B169" s="44"/>
    </row>
    <row r="170" spans="2:2" s="11" customFormat="1">
      <c r="B170" s="44"/>
    </row>
    <row r="171" spans="2:2" s="11" customFormat="1">
      <c r="B171" s="44"/>
    </row>
    <row r="172" spans="2:2" s="11" customFormat="1">
      <c r="B172" s="44"/>
    </row>
    <row r="173" spans="2:2" s="11" customFormat="1">
      <c r="B173" s="44"/>
    </row>
    <row r="174" spans="2:2" s="11" customFormat="1">
      <c r="B174" s="44"/>
    </row>
    <row r="175" spans="2:2" s="11" customFormat="1">
      <c r="B175" s="44"/>
    </row>
    <row r="176" spans="2:2" s="11" customFormat="1">
      <c r="B176" s="44"/>
    </row>
    <row r="177" spans="2:2" s="11" customFormat="1">
      <c r="B177" s="44"/>
    </row>
    <row r="178" spans="2:2" s="11" customFormat="1">
      <c r="B178" s="44"/>
    </row>
    <row r="179" spans="2:2" s="11" customFormat="1">
      <c r="B179" s="44"/>
    </row>
    <row r="180" spans="2:2" s="11" customFormat="1">
      <c r="B180" s="44"/>
    </row>
    <row r="181" spans="2:2" s="11" customFormat="1">
      <c r="B181" s="44"/>
    </row>
    <row r="182" spans="2:2" s="11" customFormat="1">
      <c r="B182" s="44"/>
    </row>
    <row r="183" spans="2:2" s="11" customFormat="1">
      <c r="B183" s="44"/>
    </row>
    <row r="184" spans="2:2" s="11" customFormat="1">
      <c r="B184" s="44"/>
    </row>
    <row r="185" spans="2:2" s="11" customFormat="1">
      <c r="B185" s="44"/>
    </row>
    <row r="186" spans="2:2" s="11" customFormat="1">
      <c r="B186" s="44"/>
    </row>
    <row r="187" spans="2:2" s="11" customFormat="1">
      <c r="B187" s="44"/>
    </row>
    <row r="188" spans="2:2" s="11" customFormat="1">
      <c r="B188" s="44"/>
    </row>
    <row r="189" spans="2:2" s="11" customFormat="1">
      <c r="B189" s="44"/>
    </row>
    <row r="190" spans="2:2" s="11" customFormat="1">
      <c r="B190" s="44"/>
    </row>
    <row r="191" spans="2:2" s="11" customFormat="1">
      <c r="B191" s="44"/>
    </row>
    <row r="192" spans="2:2" s="11" customFormat="1">
      <c r="B192" s="44"/>
    </row>
    <row r="193" spans="2:2" s="11" customFormat="1">
      <c r="B193" s="44"/>
    </row>
    <row r="194" spans="2:2" s="11" customFormat="1">
      <c r="B194" s="44"/>
    </row>
    <row r="195" spans="2:2" s="11" customFormat="1">
      <c r="B195" s="44"/>
    </row>
    <row r="196" spans="2:2" s="11" customFormat="1">
      <c r="B196" s="44"/>
    </row>
    <row r="197" spans="2:2" s="11" customFormat="1">
      <c r="B197" s="44"/>
    </row>
    <row r="198" spans="2:2" s="11" customFormat="1">
      <c r="B198" s="44"/>
    </row>
    <row r="199" spans="2:2" s="11" customFormat="1">
      <c r="B199" s="44"/>
    </row>
    <row r="200" spans="2:2" s="11" customFormat="1">
      <c r="B200" s="44"/>
    </row>
    <row r="201" spans="2:2" s="11" customFormat="1">
      <c r="B201" s="44"/>
    </row>
    <row r="202" spans="2:2" s="11" customFormat="1">
      <c r="B202" s="44"/>
    </row>
    <row r="203" spans="2:2" s="11" customFormat="1">
      <c r="B203" s="44"/>
    </row>
    <row r="204" spans="2:2" s="11" customFormat="1">
      <c r="B204" s="44"/>
    </row>
    <row r="205" spans="2:2" s="11" customFormat="1">
      <c r="B205" s="44"/>
    </row>
    <row r="206" spans="2:2" s="11" customFormat="1">
      <c r="B206" s="44"/>
    </row>
    <row r="207" spans="2:2" s="11" customFormat="1">
      <c r="B207" s="44"/>
    </row>
    <row r="208" spans="2:2" s="11" customFormat="1">
      <c r="B208" s="44"/>
    </row>
    <row r="209" spans="2:2" s="11" customFormat="1">
      <c r="B209" s="44"/>
    </row>
    <row r="210" spans="2:2" s="11" customFormat="1">
      <c r="B210" s="44"/>
    </row>
    <row r="211" spans="2:2" s="11" customFormat="1">
      <c r="B211" s="44"/>
    </row>
    <row r="212" spans="2:2" s="11" customFormat="1">
      <c r="B212" s="44"/>
    </row>
    <row r="213" spans="2:2" s="11" customFormat="1">
      <c r="B213" s="44"/>
    </row>
    <row r="214" spans="2:2" s="11" customFormat="1">
      <c r="B214" s="44"/>
    </row>
    <row r="215" spans="2:2" s="11" customFormat="1">
      <c r="B215" s="44"/>
    </row>
  </sheetData>
  <sheetProtection algorithmName="SHA-512" hashValue="2xxHpO+HfjZLKFA0wCGu9XKfMY2GKl9XL3bwXuuyJlmPvqA1vAWSY+kCS5m6R18QWebws/rSt99vwA2k7cH64g==" saltValue="ZlxE52Fbtu4ewvL2gt9O+Q==" spinCount="100000" sheet="1" objects="1" scenarios="1"/>
  <phoneticPr fontId="12" type="noConversion"/>
  <hyperlinks>
    <hyperlink ref="Q3" location="Disclaimer免责声明!A1" display="Disclaimer免责声明" xr:uid="{85BA5837-0196-4E41-867E-5A22D37DA25D}"/>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2657A-A6C2-4A8A-B685-BD2EAA98E53B}">
  <dimension ref="A1:AQ152"/>
  <sheetViews>
    <sheetView zoomScale="85" zoomScaleNormal="85" workbookViewId="0">
      <selection activeCell="E10" sqref="E10"/>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28515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43" t="s">
        <v>240</v>
      </c>
      <c r="F2" s="11"/>
      <c r="G2" s="11"/>
      <c r="H2" s="11"/>
      <c r="I2" s="11"/>
      <c r="J2" s="11"/>
      <c r="K2" s="11"/>
      <c r="L2" s="11"/>
      <c r="M2" s="11"/>
      <c r="N2" s="11"/>
      <c r="O2" s="11"/>
    </row>
    <row r="3" spans="2:15" ht="20.25">
      <c r="B3" s="11"/>
      <c r="C3" s="11"/>
      <c r="D3" s="11"/>
      <c r="E3" s="12" t="s">
        <v>233</v>
      </c>
      <c r="F3" s="11"/>
      <c r="G3" s="11"/>
      <c r="H3" s="11"/>
      <c r="I3" s="11"/>
      <c r="J3" s="11"/>
      <c r="K3" s="11"/>
      <c r="L3" s="10" t="s">
        <v>140</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ht="29.25" thickBot="1">
      <c r="B6" s="42" t="s">
        <v>234</v>
      </c>
      <c r="C6" s="16">
        <v>1</v>
      </c>
      <c r="D6" s="16" t="s">
        <v>236</v>
      </c>
      <c r="E6" s="16" t="s">
        <v>235</v>
      </c>
      <c r="F6" s="17">
        <v>5</v>
      </c>
      <c r="G6" s="16" t="s">
        <v>33</v>
      </c>
      <c r="H6" s="16" t="str">
        <f>VLOOKUP(G6,Issuer!B:D,2,0)</f>
        <v>Baa1/BBB+/-</v>
      </c>
      <c r="I6" s="17">
        <f>VLOOKUP(G6,Issuer!B:D,3,0)</f>
        <v>4</v>
      </c>
      <c r="J6" s="16">
        <v>6</v>
      </c>
      <c r="K6" s="17">
        <f t="shared" ref="K6:K10" si="0">IF(AND(J6&gt;=0,J6&lt;=12),2,IF(AND(J6&gt;12,J6&lt;=60),3,IF(AND(J6&gt;60,J6&lt;=120),4,IF(AND(J6&gt;120,J6&lt;99999),5,""))))</f>
        <v>2</v>
      </c>
      <c r="L6" s="16" t="s">
        <v>64</v>
      </c>
      <c r="M6" s="16">
        <f>VLOOKUP(L6,Ccy!A:B,2,0)</f>
        <v>1</v>
      </c>
      <c r="N6" s="19">
        <f t="shared" ref="N6:N10" si="1">C6*0.35+F6*0.25+I6*0.25+K6*0.1+M6*0.05</f>
        <v>2.85</v>
      </c>
      <c r="O6" s="16">
        <f>IF(AND(N6&gt;=1,N6&lt;=1.45),1,IF(AND(N6&gt;1.45,N6&lt;=2.1),2,IF(AND(N6&gt;2.1,N6&lt;=2.95),3,IF(AND(N6&gt;2.95,N6&lt;=3.65),4,IF(AND(N6&gt;3.65,N6&lt;=5),5,"")))))</f>
        <v>3</v>
      </c>
    </row>
    <row r="7" spans="2:15" ht="29.25" thickBot="1">
      <c r="B7" s="42" t="s">
        <v>234</v>
      </c>
      <c r="C7" s="16">
        <v>1</v>
      </c>
      <c r="D7" s="16" t="s">
        <v>241</v>
      </c>
      <c r="E7" s="16" t="s">
        <v>81</v>
      </c>
      <c r="F7" s="17">
        <v>5</v>
      </c>
      <c r="G7" s="16" t="s">
        <v>29</v>
      </c>
      <c r="H7" s="16" t="str">
        <f>VLOOKUP(G7,Issuer!B:D,2,0)</f>
        <v>Baa1/BBB+/A-</v>
      </c>
      <c r="I7" s="17">
        <f>VLOOKUP(G7,Issuer!B:D,3,0)</f>
        <v>4</v>
      </c>
      <c r="J7" s="16">
        <v>18</v>
      </c>
      <c r="K7" s="17">
        <f t="shared" si="0"/>
        <v>3</v>
      </c>
      <c r="L7" s="16" t="s">
        <v>76</v>
      </c>
      <c r="M7" s="16">
        <f>VLOOKUP(L7,Ccy!A:B,2,0)</f>
        <v>5</v>
      </c>
      <c r="N7" s="19">
        <f t="shared" si="1"/>
        <v>3.1500000000000004</v>
      </c>
      <c r="O7" s="16">
        <f>IF(AND(N7&gt;=1,N7&lt;=1.45),1,IF(AND(N7&gt;1.45,N7&lt;=2.1),2,IF(AND(N7&gt;2.1,N7&lt;=2.95),3,IF(AND(N7&gt;2.95,N7&lt;=3.65),4,IF(AND(N7&gt;3.65,N7&lt;=5),5,"")))))</f>
        <v>4</v>
      </c>
    </row>
    <row r="8" spans="2:15" ht="29.25" thickBot="1">
      <c r="B8" s="42" t="s">
        <v>234</v>
      </c>
      <c r="C8" s="16">
        <v>1</v>
      </c>
      <c r="D8" s="16" t="s">
        <v>117</v>
      </c>
      <c r="E8" s="16" t="s">
        <v>118</v>
      </c>
      <c r="F8" s="17">
        <v>5</v>
      </c>
      <c r="G8" s="16" t="s">
        <v>33</v>
      </c>
      <c r="H8" s="16" t="str">
        <f>VLOOKUP(G8,Issuer!B:D,2,0)</f>
        <v>Baa1/BBB+/-</v>
      </c>
      <c r="I8" s="17">
        <f>VLOOKUP(G8,Issuer!B:D,3,0)</f>
        <v>4</v>
      </c>
      <c r="J8" s="16">
        <v>24</v>
      </c>
      <c r="K8" s="17">
        <f t="shared" si="0"/>
        <v>3</v>
      </c>
      <c r="L8" s="16" t="s">
        <v>64</v>
      </c>
      <c r="M8" s="16">
        <f>VLOOKUP(L8,Ccy!A:B,2,0)</f>
        <v>1</v>
      </c>
      <c r="N8" s="19">
        <f t="shared" si="1"/>
        <v>2.95</v>
      </c>
      <c r="O8" s="16">
        <f t="shared" ref="O8:O10" si="2">IF(AND(N8&gt;=1,N8&lt;=1.45),1,IF(AND(N8&gt;1.45,N8&lt;=2.1),2,IF(AND(N8&gt;2.1,N8&lt;=2.95),3,IF(AND(N8&gt;2.95,N8&lt;=3.65),4,IF(AND(N8&gt;3.65,N8&lt;=5),5,"")))))</f>
        <v>3</v>
      </c>
    </row>
    <row r="9" spans="2:15" ht="29.25" thickBot="1">
      <c r="B9" s="42" t="s">
        <v>234</v>
      </c>
      <c r="C9" s="16">
        <v>1</v>
      </c>
      <c r="D9" s="16" t="s">
        <v>119</v>
      </c>
      <c r="E9" s="16" t="s">
        <v>120</v>
      </c>
      <c r="F9" s="17">
        <v>5</v>
      </c>
      <c r="G9" s="16" t="s">
        <v>32</v>
      </c>
      <c r="H9" s="16" t="str">
        <f>VLOOKUP(G9,Issuer!B:D,2,0)</f>
        <v>A1 / A-/ A+</v>
      </c>
      <c r="I9" s="17">
        <f>VLOOKUP(G9,Issuer!B:D,3,0)</f>
        <v>3</v>
      </c>
      <c r="J9" s="16">
        <v>18</v>
      </c>
      <c r="K9" s="17">
        <f t="shared" si="0"/>
        <v>3</v>
      </c>
      <c r="L9" s="16" t="s">
        <v>64</v>
      </c>
      <c r="M9" s="16">
        <f>VLOOKUP(L9,Ccy!A:B,2,0)</f>
        <v>1</v>
      </c>
      <c r="N9" s="19">
        <f t="shared" si="1"/>
        <v>2.7</v>
      </c>
      <c r="O9" s="16">
        <f t="shared" si="2"/>
        <v>3</v>
      </c>
    </row>
    <row r="10" spans="2:15" ht="29.25" thickBot="1">
      <c r="B10" s="42" t="s">
        <v>234</v>
      </c>
      <c r="C10" s="16">
        <v>1</v>
      </c>
      <c r="D10" s="16" t="s">
        <v>5</v>
      </c>
      <c r="E10" s="16" t="s">
        <v>89</v>
      </c>
      <c r="F10" s="17">
        <v>5</v>
      </c>
      <c r="G10" s="16" t="s">
        <v>44</v>
      </c>
      <c r="H10" s="16" t="str">
        <f>VLOOKUP(G10,Issuer!B:D,2,0)</f>
        <v>A2  / A-/ A</v>
      </c>
      <c r="I10" s="17">
        <f>VLOOKUP(G10,Issuer!B:D,3,0)</f>
        <v>3</v>
      </c>
      <c r="J10" s="16">
        <v>12</v>
      </c>
      <c r="K10" s="17">
        <f t="shared" si="0"/>
        <v>2</v>
      </c>
      <c r="L10" s="16" t="s">
        <v>221</v>
      </c>
      <c r="M10" s="16">
        <f>VLOOKUP(L10,Ccy!A:B,2,0)</f>
        <v>1</v>
      </c>
      <c r="N10" s="19">
        <f t="shared" si="1"/>
        <v>2.6</v>
      </c>
      <c r="O10" s="16">
        <f t="shared" si="2"/>
        <v>3</v>
      </c>
    </row>
    <row r="11" spans="2:15" s="11" customFormat="1">
      <c r="B11" s="23"/>
      <c r="C11" s="23"/>
      <c r="D11" s="23"/>
      <c r="E11" s="23"/>
      <c r="F11" s="23"/>
      <c r="G11" s="23"/>
      <c r="H11" s="23"/>
      <c r="I11" s="23"/>
      <c r="J11" s="23"/>
      <c r="K11" s="23"/>
      <c r="L11" s="23"/>
      <c r="M11" s="23"/>
      <c r="O11" s="23"/>
    </row>
    <row r="12" spans="2:15" s="11" customFormat="1">
      <c r="B12" s="23"/>
      <c r="C12" s="23"/>
      <c r="D12" s="23"/>
      <c r="E12" s="23"/>
      <c r="F12" s="23"/>
      <c r="G12" s="23"/>
      <c r="H12" s="23"/>
      <c r="I12" s="23"/>
      <c r="J12" s="23"/>
      <c r="K12" s="23"/>
      <c r="L12" s="23"/>
      <c r="M12" s="23"/>
      <c r="O12" s="23"/>
    </row>
    <row r="13" spans="2:15" s="11" customFormat="1" ht="16.5" customHeight="1">
      <c r="B13" s="23"/>
      <c r="C13" s="23"/>
      <c r="D13" s="23"/>
      <c r="E13" s="23"/>
      <c r="F13" s="23"/>
      <c r="G13" s="23"/>
      <c r="H13" s="23"/>
      <c r="I13" s="23"/>
      <c r="J13" s="24"/>
      <c r="K13" s="24"/>
    </row>
    <row r="14" spans="2:15" s="11" customFormat="1">
      <c r="B14" s="25" t="s">
        <v>156</v>
      </c>
      <c r="C14" s="23"/>
      <c r="D14" s="23"/>
      <c r="E14" s="23"/>
      <c r="F14" s="23"/>
      <c r="G14" s="23"/>
      <c r="H14" s="23"/>
      <c r="I14" s="23"/>
      <c r="J14" s="26"/>
      <c r="K14" s="26"/>
    </row>
    <row r="15" spans="2:15" s="11" customFormat="1">
      <c r="B15" s="25" t="s">
        <v>155</v>
      </c>
      <c r="C15" s="25"/>
    </row>
    <row r="16" spans="2:15"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sheetData>
  <sheetProtection algorithmName="SHA-512" hashValue="/EsiQyHmjqoP8DwEI15hXS7IjJnpiL5bzD2CdY4LugJ+U+u1WulC2X5uRF8jEeX1uVpUSu4W2tmnKrX1IDKc1w==" saltValue="E14DLqaEwxl2GDTSaMFNSw==" spinCount="100000" sheet="1" objects="1" scenarios="1"/>
  <phoneticPr fontId="12" type="noConversion"/>
  <hyperlinks>
    <hyperlink ref="L3" location="Disclaimer免责声明!A1" display="Disclaimer免责声明" xr:uid="{2657B3F4-348B-4135-8AAA-F5855F56F422}"/>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7A9FC-3D73-42BF-BB7F-B561AABA1649}">
  <dimension ref="A1:AQ153"/>
  <sheetViews>
    <sheetView zoomScale="85" zoomScaleNormal="85" workbookViewId="0">
      <selection activeCell="E8" sqref="D8:E8"/>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28515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43" t="s">
        <v>232</v>
      </c>
      <c r="F2" s="11"/>
      <c r="G2" s="11"/>
      <c r="H2" s="11"/>
      <c r="I2" s="11"/>
      <c r="J2" s="11"/>
      <c r="K2" s="11"/>
      <c r="L2" s="11"/>
      <c r="M2" s="11"/>
      <c r="N2" s="11"/>
      <c r="O2" s="11"/>
    </row>
    <row r="3" spans="2:15" ht="20.25">
      <c r="B3" s="11"/>
      <c r="C3" s="11"/>
      <c r="D3" s="11"/>
      <c r="E3" s="12" t="s">
        <v>231</v>
      </c>
      <c r="F3" s="11"/>
      <c r="G3" s="11"/>
      <c r="H3" s="11"/>
      <c r="I3" s="11"/>
      <c r="J3" s="11"/>
      <c r="K3" s="11"/>
      <c r="L3" s="10" t="s">
        <v>140</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ht="43.5" thickBot="1">
      <c r="B6" s="16" t="s">
        <v>237</v>
      </c>
      <c r="C6" s="16">
        <v>3</v>
      </c>
      <c r="D6" s="16" t="s">
        <v>239</v>
      </c>
      <c r="E6" s="16" t="s">
        <v>238</v>
      </c>
      <c r="F6" s="17">
        <v>5</v>
      </c>
      <c r="G6" s="16" t="s">
        <v>29</v>
      </c>
      <c r="H6" s="16" t="str">
        <f>VLOOKUP(G6,Issuer!B:D,2,0)</f>
        <v>Baa1/BBB+/A-</v>
      </c>
      <c r="I6" s="17">
        <f>VLOOKUP(G6,Issuer!B:D,3,0)</f>
        <v>4</v>
      </c>
      <c r="J6" s="16">
        <v>6</v>
      </c>
      <c r="K6" s="17">
        <f t="shared" ref="K6:K11" si="0">IF(AND(J6&gt;=0,J6&lt;=12),2,IF(AND(J6&gt;12,J6&lt;=60),3,IF(AND(J6&gt;60,J6&lt;=120),4,IF(AND(J6&gt;120,J6&lt;99999),5,""))))</f>
        <v>2</v>
      </c>
      <c r="L6" s="16" t="s">
        <v>64</v>
      </c>
      <c r="M6" s="16">
        <f>VLOOKUP(L6,Ccy!A:B,2,0)</f>
        <v>1</v>
      </c>
      <c r="N6" s="19">
        <f t="shared" ref="N6:N11" si="1">C6*0.35+F6*0.25+I6*0.25+K6*0.1+M6*0.05</f>
        <v>3.55</v>
      </c>
      <c r="O6" s="16">
        <f>IF(AND(N6&gt;=1,N6&lt;=1.45),1,IF(AND(N6&gt;1.45,N6&lt;=2.1),2,IF(AND(N6&gt;2.1,N6&lt;=2.95),3,IF(AND(N6&gt;2.95,N6&lt;=3.65),4,IF(AND(N6&gt;3.65,N6&lt;=5),5,"")))))</f>
        <v>4</v>
      </c>
    </row>
    <row r="7" spans="2:15" ht="15" thickBot="1">
      <c r="B7" s="16" t="s">
        <v>237</v>
      </c>
      <c r="C7" s="16">
        <v>3</v>
      </c>
      <c r="D7" s="16" t="s">
        <v>178</v>
      </c>
      <c r="E7" s="16" t="s">
        <v>81</v>
      </c>
      <c r="F7" s="17">
        <v>5</v>
      </c>
      <c r="G7" s="16" t="s">
        <v>33</v>
      </c>
      <c r="H7" s="16" t="str">
        <f>VLOOKUP(G7,Issuer!B:D,2,0)</f>
        <v>Baa1/BBB+/-</v>
      </c>
      <c r="I7" s="17">
        <f>VLOOKUP(G7,Issuer!B:D,3,0)</f>
        <v>4</v>
      </c>
      <c r="J7" s="16">
        <v>12</v>
      </c>
      <c r="K7" s="17">
        <f t="shared" si="0"/>
        <v>2</v>
      </c>
      <c r="L7" s="16" t="s">
        <v>76</v>
      </c>
      <c r="M7" s="16">
        <f>VLOOKUP(L7,Ccy!A:B,2,0)</f>
        <v>5</v>
      </c>
      <c r="N7" s="19">
        <f t="shared" si="1"/>
        <v>3.75</v>
      </c>
      <c r="O7" s="16">
        <f>IF(AND(N7&gt;=1,N7&lt;=1.45),1,IF(AND(N7&gt;1.45,N7&lt;=2.1),2,IF(AND(N7&gt;2.1,N7&lt;=2.95),3,IF(AND(N7&gt;2.95,N7&lt;=3.65),4,IF(AND(N7&gt;3.65,N7&lt;=5),5,"")))))</f>
        <v>5</v>
      </c>
    </row>
    <row r="8" spans="2:15" ht="15" thickBot="1">
      <c r="B8" s="16" t="s">
        <v>237</v>
      </c>
      <c r="C8" s="16">
        <v>3</v>
      </c>
      <c r="D8" s="16" t="s">
        <v>113</v>
      </c>
      <c r="E8" s="16" t="s">
        <v>115</v>
      </c>
      <c r="F8" s="17">
        <v>5</v>
      </c>
      <c r="G8" s="16" t="s">
        <v>29</v>
      </c>
      <c r="H8" s="16" t="str">
        <f>VLOOKUP(G8,Issuer!B:D,2,0)</f>
        <v>Baa1/BBB+/A-</v>
      </c>
      <c r="I8" s="17">
        <f>VLOOKUP(G8,Issuer!B:D,3,0)</f>
        <v>4</v>
      </c>
      <c r="J8" s="16">
        <v>18</v>
      </c>
      <c r="K8" s="17">
        <f t="shared" si="0"/>
        <v>3</v>
      </c>
      <c r="L8" s="16" t="s">
        <v>64</v>
      </c>
      <c r="M8" s="16">
        <f>VLOOKUP(L8,Ccy!A:B,2,0)</f>
        <v>1</v>
      </c>
      <c r="N8" s="19">
        <f t="shared" si="1"/>
        <v>3.6499999999999995</v>
      </c>
      <c r="O8" s="16">
        <f>IF(AND(N8&gt;=1,N8&lt;=1.45),1,IF(AND(N8&gt;1.45,N8&lt;=2.1),2,IF(AND(N8&gt;2.1,N8&lt;=2.95),3,IF(AND(N8&gt;2.95,N8&lt;=3.65),4,IF(AND(N8&gt;3.65,N8&lt;=5),5,"")))))</f>
        <v>4</v>
      </c>
    </row>
    <row r="9" spans="2:15" ht="15" thickBot="1">
      <c r="B9" s="16" t="s">
        <v>237</v>
      </c>
      <c r="C9" s="16">
        <v>3</v>
      </c>
      <c r="D9" s="16" t="s">
        <v>117</v>
      </c>
      <c r="E9" s="16" t="s">
        <v>118</v>
      </c>
      <c r="F9" s="17">
        <v>5</v>
      </c>
      <c r="G9" s="16" t="s">
        <v>33</v>
      </c>
      <c r="H9" s="16" t="str">
        <f>VLOOKUP(G9,Issuer!B:D,2,0)</f>
        <v>Baa1/BBB+/-</v>
      </c>
      <c r="I9" s="17">
        <f>VLOOKUP(G9,Issuer!B:D,3,0)</f>
        <v>4</v>
      </c>
      <c r="J9" s="16">
        <v>24</v>
      </c>
      <c r="K9" s="17">
        <f t="shared" si="0"/>
        <v>3</v>
      </c>
      <c r="L9" s="16" t="s">
        <v>64</v>
      </c>
      <c r="M9" s="16">
        <f>VLOOKUP(L9,Ccy!A:B,2,0)</f>
        <v>1</v>
      </c>
      <c r="N9" s="19">
        <f t="shared" si="1"/>
        <v>3.6499999999999995</v>
      </c>
      <c r="O9" s="16">
        <f t="shared" ref="O9:O11" si="2">IF(AND(N9&gt;=1,N9&lt;=1.45),1,IF(AND(N9&gt;1.45,N9&lt;=2.1),2,IF(AND(N9&gt;2.1,N9&lt;=2.95),3,IF(AND(N9&gt;2.95,N9&lt;=3.65),4,IF(AND(N9&gt;3.65,N9&lt;=5),5,"")))))</f>
        <v>4</v>
      </c>
    </row>
    <row r="10" spans="2:15" ht="15" thickBot="1">
      <c r="B10" s="16" t="s">
        <v>237</v>
      </c>
      <c r="C10" s="16">
        <v>3</v>
      </c>
      <c r="D10" s="16" t="s">
        <v>119</v>
      </c>
      <c r="E10" s="16" t="s">
        <v>120</v>
      </c>
      <c r="F10" s="17">
        <v>5</v>
      </c>
      <c r="G10" s="16" t="s">
        <v>32</v>
      </c>
      <c r="H10" s="16" t="str">
        <f>VLOOKUP(G10,Issuer!B:D,2,0)</f>
        <v>A1 / A-/ A+</v>
      </c>
      <c r="I10" s="17">
        <f>VLOOKUP(G10,Issuer!B:D,3,0)</f>
        <v>3</v>
      </c>
      <c r="J10" s="16">
        <v>18</v>
      </c>
      <c r="K10" s="17">
        <f t="shared" si="0"/>
        <v>3</v>
      </c>
      <c r="L10" s="16" t="s">
        <v>64</v>
      </c>
      <c r="M10" s="16">
        <f>VLOOKUP(L10,Ccy!A:B,2,0)</f>
        <v>1</v>
      </c>
      <c r="N10" s="19">
        <f t="shared" si="1"/>
        <v>3.3999999999999995</v>
      </c>
      <c r="O10" s="16">
        <f t="shared" si="2"/>
        <v>4</v>
      </c>
    </row>
    <row r="11" spans="2:15" ht="15" thickBot="1">
      <c r="B11" s="16" t="s">
        <v>237</v>
      </c>
      <c r="C11" s="16">
        <v>3</v>
      </c>
      <c r="D11" s="16" t="s">
        <v>5</v>
      </c>
      <c r="E11" s="16" t="s">
        <v>89</v>
      </c>
      <c r="F11" s="17">
        <v>5</v>
      </c>
      <c r="G11" s="16" t="s">
        <v>44</v>
      </c>
      <c r="H11" s="16" t="str">
        <f>VLOOKUP(G11,Issuer!B:D,2,0)</f>
        <v>A2  / A-/ A</v>
      </c>
      <c r="I11" s="17">
        <f>VLOOKUP(G11,Issuer!B:D,3,0)</f>
        <v>3</v>
      </c>
      <c r="J11" s="16">
        <v>12</v>
      </c>
      <c r="K11" s="17">
        <f t="shared" si="0"/>
        <v>2</v>
      </c>
      <c r="L11" s="16" t="s">
        <v>221</v>
      </c>
      <c r="M11" s="16">
        <f>VLOOKUP(L11,Ccy!A:B,2,0)</f>
        <v>1</v>
      </c>
      <c r="N11" s="19">
        <f t="shared" si="1"/>
        <v>3.3</v>
      </c>
      <c r="O11" s="16">
        <f t="shared" si="2"/>
        <v>4</v>
      </c>
    </row>
    <row r="12" spans="2:15" s="11" customFormat="1">
      <c r="B12" s="23"/>
      <c r="C12" s="23"/>
      <c r="D12" s="23"/>
      <c r="E12" s="23"/>
      <c r="F12" s="23"/>
      <c r="G12" s="23"/>
      <c r="H12" s="23"/>
      <c r="I12" s="23"/>
      <c r="J12" s="23"/>
      <c r="K12" s="23"/>
      <c r="L12" s="23"/>
      <c r="M12" s="23"/>
      <c r="O12" s="23"/>
    </row>
    <row r="13" spans="2:15" s="11" customFormat="1">
      <c r="B13" s="23"/>
      <c r="C13" s="23"/>
      <c r="D13" s="23"/>
      <c r="E13" s="23"/>
      <c r="F13" s="23"/>
      <c r="G13" s="23"/>
      <c r="H13" s="23"/>
      <c r="I13" s="23"/>
      <c r="J13" s="23"/>
      <c r="K13" s="23"/>
      <c r="L13" s="23"/>
      <c r="M13" s="23"/>
      <c r="O13" s="23"/>
    </row>
    <row r="14" spans="2:15" s="11" customFormat="1" ht="16.5" customHeight="1">
      <c r="B14" s="23"/>
      <c r="C14" s="23"/>
      <c r="D14" s="23"/>
      <c r="E14" s="23"/>
      <c r="F14" s="23"/>
      <c r="G14" s="23"/>
      <c r="H14" s="23"/>
      <c r="I14" s="23"/>
      <c r="J14" s="24"/>
      <c r="K14" s="24"/>
    </row>
    <row r="15" spans="2:15" s="11" customFormat="1">
      <c r="B15" s="25" t="s">
        <v>156</v>
      </c>
      <c r="C15" s="23"/>
      <c r="D15" s="23"/>
      <c r="E15" s="23"/>
      <c r="F15" s="23"/>
      <c r="G15" s="23"/>
      <c r="H15" s="23"/>
      <c r="I15" s="23"/>
      <c r="J15" s="26"/>
      <c r="K15" s="26"/>
    </row>
    <row r="16" spans="2:15" s="11" customFormat="1">
      <c r="B16" s="25" t="s">
        <v>155</v>
      </c>
      <c r="C16" s="25"/>
    </row>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sheetData>
  <sheetProtection algorithmName="SHA-512" hashValue="p3HSaKmz6Rts4eDDeSLw+ss75mc3cVxHeWYXdAh6LRJs9vvh0UPjMjEYc21nKC03TIz0Mu9mO6khaf/9mSM1hg==" saltValue="DPYD5OXuqlCMZLNE4dNJ8A==" spinCount="100000" sheet="1" objects="1" scenarios="1"/>
  <phoneticPr fontId="12" type="noConversion"/>
  <hyperlinks>
    <hyperlink ref="L3" location="Disclaimer免责声明!A1" display="Disclaimer免责声明" xr:uid="{28F4E694-DE1D-4048-A9C8-E30A1D07DF59}"/>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B0236-C427-45B1-AC4A-887A3D96B879}">
  <dimension ref="A1:AQ153"/>
  <sheetViews>
    <sheetView zoomScale="85" zoomScaleNormal="85" workbookViewId="0">
      <selection activeCell="D6" sqref="D6"/>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28515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38" t="s">
        <v>224</v>
      </c>
      <c r="F2" s="11"/>
      <c r="G2" s="11"/>
      <c r="H2" s="11"/>
      <c r="I2" s="11"/>
      <c r="J2" s="11"/>
      <c r="K2" s="11"/>
      <c r="L2" s="11"/>
      <c r="M2" s="11"/>
      <c r="N2" s="11"/>
      <c r="O2" s="11"/>
    </row>
    <row r="3" spans="2:15" ht="20.25">
      <c r="B3" s="11"/>
      <c r="C3" s="11"/>
      <c r="D3" s="11"/>
      <c r="E3" s="12" t="s">
        <v>222</v>
      </c>
      <c r="F3" s="11"/>
      <c r="G3" s="11"/>
      <c r="H3" s="11"/>
      <c r="I3" s="11"/>
      <c r="J3" s="11"/>
      <c r="K3" s="11"/>
      <c r="L3" s="10" t="s">
        <v>140</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ht="29.25" thickBot="1">
      <c r="B6" s="16" t="s">
        <v>225</v>
      </c>
      <c r="C6" s="16">
        <v>1</v>
      </c>
      <c r="D6" s="16" t="s">
        <v>228</v>
      </c>
      <c r="E6" s="16" t="s">
        <v>227</v>
      </c>
      <c r="F6" s="17">
        <v>5</v>
      </c>
      <c r="G6" s="16" t="s">
        <v>29</v>
      </c>
      <c r="H6" s="16" t="str">
        <f>VLOOKUP(G6,Issuer!B:D,2,0)</f>
        <v>Baa1/BBB+/A-</v>
      </c>
      <c r="I6" s="17">
        <f>VLOOKUP(G6,Issuer!B:D,3,0)</f>
        <v>4</v>
      </c>
      <c r="J6" s="16">
        <v>24</v>
      </c>
      <c r="K6" s="17">
        <f t="shared" ref="K6:K11" si="0">IF(AND(J6&gt;=0,J6&lt;=12),2,IF(AND(J6&gt;12,J6&lt;=60),3,IF(AND(J6&gt;60,J6&lt;=120),4,IF(AND(J6&gt;120,J6&lt;99999),5,""))))</f>
        <v>3</v>
      </c>
      <c r="L6" s="16" t="s">
        <v>64</v>
      </c>
      <c r="M6" s="16">
        <f>VLOOKUP(L6,Ccy!A:B,2,0)</f>
        <v>1</v>
      </c>
      <c r="N6" s="19">
        <f t="shared" ref="N6" si="1">C6*0.35+F6*0.25+I6*0.25+K6*0.1+M6*0.05</f>
        <v>2.95</v>
      </c>
      <c r="O6" s="16">
        <f>IF(AND(N6&gt;=1,N6&lt;=1.45),1,IF(AND(N6&gt;1.45,N6&lt;=2.1),2,IF(AND(N6&gt;2.1,N6&lt;=2.95),3,IF(AND(N6&gt;2.95,N6&lt;=3.65),4,IF(AND(N6&gt;3.65,N6&lt;=5),5,"")))))</f>
        <v>3</v>
      </c>
    </row>
    <row r="7" spans="2:15" ht="29.25" thickBot="1">
      <c r="B7" s="16" t="s">
        <v>225</v>
      </c>
      <c r="C7" s="16">
        <v>1</v>
      </c>
      <c r="D7" s="16" t="s">
        <v>114</v>
      </c>
      <c r="E7" s="16" t="s">
        <v>116</v>
      </c>
      <c r="F7" s="17">
        <v>5</v>
      </c>
      <c r="G7" s="16" t="s">
        <v>33</v>
      </c>
      <c r="H7" s="16" t="str">
        <f>VLOOKUP(G7,Issuer!B:D,2,0)</f>
        <v>Baa1/BBB+/-</v>
      </c>
      <c r="I7" s="17">
        <f>VLOOKUP(G7,Issuer!B:D,3,0)</f>
        <v>4</v>
      </c>
      <c r="J7" s="16">
        <v>12</v>
      </c>
      <c r="K7" s="17">
        <f t="shared" si="0"/>
        <v>2</v>
      </c>
      <c r="L7" s="16" t="s">
        <v>76</v>
      </c>
      <c r="M7" s="16">
        <f>VLOOKUP(L7,Ccy!A:B,2,0)</f>
        <v>5</v>
      </c>
      <c r="N7" s="19">
        <f t="shared" ref="N7" si="2">C7*0.35+F7*0.25+I7*0.25+K7*0.1+M7*0.05</f>
        <v>3.0500000000000003</v>
      </c>
      <c r="O7" s="16">
        <f>IF(AND(N7&gt;=1,N7&lt;=1.45),1,IF(AND(N7&gt;1.45,N7&lt;=2.1),2,IF(AND(N7&gt;2.1,N7&lt;=2.95),3,IF(AND(N7&gt;2.95,N7&lt;=3.65),4,IF(AND(N7&gt;3.65,N7&lt;=5),5,"")))))</f>
        <v>4</v>
      </c>
    </row>
    <row r="8" spans="2:15" ht="29.25" thickBot="1">
      <c r="B8" s="16" t="s">
        <v>225</v>
      </c>
      <c r="C8" s="16">
        <v>1</v>
      </c>
      <c r="D8" s="16" t="s">
        <v>113</v>
      </c>
      <c r="E8" s="16" t="s">
        <v>115</v>
      </c>
      <c r="F8" s="17">
        <v>5</v>
      </c>
      <c r="G8" s="16" t="s">
        <v>29</v>
      </c>
      <c r="H8" s="16" t="str">
        <f>VLOOKUP(G8,Issuer!B:D,2,0)</f>
        <v>Baa1/BBB+/A-</v>
      </c>
      <c r="I8" s="17">
        <f>VLOOKUP(G8,Issuer!B:D,3,0)</f>
        <v>4</v>
      </c>
      <c r="J8" s="16">
        <v>18</v>
      </c>
      <c r="K8" s="17">
        <f t="shared" si="0"/>
        <v>3</v>
      </c>
      <c r="L8" s="16" t="s">
        <v>64</v>
      </c>
      <c r="M8" s="16">
        <f>VLOOKUP(L8,Ccy!A:B,2,0)</f>
        <v>1</v>
      </c>
      <c r="N8" s="19">
        <f t="shared" ref="N8:N11" si="3">C8*0.35+F8*0.25+I8*0.25+K8*0.1+M8*0.05</f>
        <v>2.95</v>
      </c>
      <c r="O8" s="16">
        <f>IF(AND(N8&gt;=1,N8&lt;=1.45),1,IF(AND(N8&gt;1.45,N8&lt;=2.1),2,IF(AND(N8&gt;2.1,N8&lt;=2.95),3,IF(AND(N8&gt;2.95,N8&lt;=3.65),4,IF(AND(N8&gt;3.65,N8&lt;=5),5,"")))))</f>
        <v>3</v>
      </c>
    </row>
    <row r="9" spans="2:15" ht="29.25" thickBot="1">
      <c r="B9" s="16" t="s">
        <v>225</v>
      </c>
      <c r="C9" s="16">
        <v>1</v>
      </c>
      <c r="D9" s="16" t="s">
        <v>117</v>
      </c>
      <c r="E9" s="16" t="s">
        <v>118</v>
      </c>
      <c r="F9" s="17">
        <v>5</v>
      </c>
      <c r="G9" s="16" t="s">
        <v>33</v>
      </c>
      <c r="H9" s="16" t="str">
        <f>VLOOKUP(G9,Issuer!B:D,2,0)</f>
        <v>Baa1/BBB+/-</v>
      </c>
      <c r="I9" s="17">
        <f>VLOOKUP(G9,Issuer!B:D,3,0)</f>
        <v>4</v>
      </c>
      <c r="J9" s="16">
        <v>24</v>
      </c>
      <c r="K9" s="17">
        <f t="shared" si="0"/>
        <v>3</v>
      </c>
      <c r="L9" s="16" t="s">
        <v>64</v>
      </c>
      <c r="M9" s="16">
        <f>VLOOKUP(L9,Ccy!A:B,2,0)</f>
        <v>1</v>
      </c>
      <c r="N9" s="19">
        <f t="shared" si="3"/>
        <v>2.95</v>
      </c>
      <c r="O9" s="16">
        <f t="shared" ref="O9:O11" si="4">IF(AND(N9&gt;=1,N9&lt;=1.45),1,IF(AND(N9&gt;1.45,N9&lt;=2.1),2,IF(AND(N9&gt;2.1,N9&lt;=2.95),3,IF(AND(N9&gt;2.95,N9&lt;=3.65),4,IF(AND(N9&gt;3.65,N9&lt;=5),5,"")))))</f>
        <v>3</v>
      </c>
    </row>
    <row r="10" spans="2:15" ht="29.25" thickBot="1">
      <c r="B10" s="16" t="s">
        <v>225</v>
      </c>
      <c r="C10" s="16">
        <v>1</v>
      </c>
      <c r="D10" s="16" t="s">
        <v>119</v>
      </c>
      <c r="E10" s="16" t="s">
        <v>120</v>
      </c>
      <c r="F10" s="17">
        <v>5</v>
      </c>
      <c r="G10" s="16" t="s">
        <v>32</v>
      </c>
      <c r="H10" s="16" t="str">
        <f>VLOOKUP(G10,Issuer!B:D,2,0)</f>
        <v>A1 / A-/ A+</v>
      </c>
      <c r="I10" s="17">
        <f>VLOOKUP(G10,Issuer!B:D,3,0)</f>
        <v>3</v>
      </c>
      <c r="J10" s="16">
        <v>18</v>
      </c>
      <c r="K10" s="17">
        <f t="shared" si="0"/>
        <v>3</v>
      </c>
      <c r="L10" s="16" t="s">
        <v>64</v>
      </c>
      <c r="M10" s="16">
        <f>VLOOKUP(L10,Ccy!A:B,2,0)</f>
        <v>1</v>
      </c>
      <c r="N10" s="19">
        <f t="shared" si="3"/>
        <v>2.7</v>
      </c>
      <c r="O10" s="16">
        <f t="shared" si="4"/>
        <v>3</v>
      </c>
    </row>
    <row r="11" spans="2:15" ht="29.25" thickBot="1">
      <c r="B11" s="16" t="s">
        <v>225</v>
      </c>
      <c r="C11" s="16">
        <v>1</v>
      </c>
      <c r="D11" s="16" t="s">
        <v>5</v>
      </c>
      <c r="E11" s="16" t="s">
        <v>89</v>
      </c>
      <c r="F11" s="17">
        <v>5</v>
      </c>
      <c r="G11" s="16" t="s">
        <v>44</v>
      </c>
      <c r="H11" s="16" t="str">
        <f>VLOOKUP(G11,Issuer!B:D,2,0)</f>
        <v>A2  / A-/ A</v>
      </c>
      <c r="I11" s="17">
        <f>VLOOKUP(G11,Issuer!B:D,3,0)</f>
        <v>3</v>
      </c>
      <c r="J11" s="16">
        <v>12</v>
      </c>
      <c r="K11" s="17">
        <f t="shared" si="0"/>
        <v>2</v>
      </c>
      <c r="L11" s="16" t="s">
        <v>221</v>
      </c>
      <c r="M11" s="16">
        <f>VLOOKUP(L11,Ccy!A:B,2,0)</f>
        <v>1</v>
      </c>
      <c r="N11" s="19">
        <f t="shared" si="3"/>
        <v>2.6</v>
      </c>
      <c r="O11" s="16">
        <f t="shared" si="4"/>
        <v>3</v>
      </c>
    </row>
    <row r="12" spans="2:15" s="11" customFormat="1">
      <c r="B12" s="23"/>
      <c r="C12" s="23"/>
      <c r="D12" s="23"/>
      <c r="E12" s="23"/>
      <c r="F12" s="23"/>
      <c r="G12" s="23"/>
      <c r="H12" s="23"/>
      <c r="I12" s="23"/>
      <c r="J12" s="23"/>
      <c r="K12" s="23"/>
      <c r="L12" s="23"/>
      <c r="M12" s="23"/>
      <c r="O12" s="23"/>
    </row>
    <row r="13" spans="2:15" s="11" customFormat="1">
      <c r="B13" s="23"/>
      <c r="C13" s="23"/>
      <c r="D13" s="23"/>
      <c r="E13" s="23"/>
      <c r="F13" s="23"/>
      <c r="G13" s="23"/>
      <c r="H13" s="23"/>
      <c r="I13" s="23"/>
      <c r="J13" s="23"/>
      <c r="K13" s="23"/>
      <c r="L13" s="23"/>
      <c r="M13" s="23"/>
      <c r="O13" s="23"/>
    </row>
    <row r="14" spans="2:15" s="11" customFormat="1" ht="16.5" customHeight="1">
      <c r="B14" s="23"/>
      <c r="C14" s="23"/>
      <c r="D14" s="23"/>
      <c r="E14" s="23"/>
      <c r="F14" s="23"/>
      <c r="G14" s="23"/>
      <c r="H14" s="23"/>
      <c r="I14" s="23"/>
      <c r="J14" s="24"/>
      <c r="K14" s="24"/>
    </row>
    <row r="15" spans="2:15" s="11" customFormat="1">
      <c r="B15" s="25" t="s">
        <v>156</v>
      </c>
      <c r="C15" s="23"/>
      <c r="D15" s="23"/>
      <c r="E15" s="23"/>
      <c r="F15" s="23"/>
      <c r="G15" s="23"/>
      <c r="H15" s="23"/>
      <c r="I15" s="23"/>
      <c r="J15" s="26"/>
      <c r="K15" s="26"/>
    </row>
    <row r="16" spans="2:15" s="11" customFormat="1">
      <c r="B16" s="25" t="s">
        <v>155</v>
      </c>
      <c r="C16" s="25"/>
    </row>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sheetData>
  <sheetProtection algorithmName="SHA-512" hashValue="7Vd0KUwk81zoPVU7EFPPoBnUGFEW4spmKy4dxmzPLowttX/LX29z6MfTGx9FwyEAapjPtKbYPDJ1TbvWi1rf8w==" saltValue="0BUtPuqYirC9TD5AIqBylA==" spinCount="100000" sheet="1" objects="1" scenarios="1"/>
  <phoneticPr fontId="12" type="noConversion"/>
  <hyperlinks>
    <hyperlink ref="L3" location="Disclaimer免责声明!A1" display="Disclaimer免责声明" xr:uid="{C6F4855B-0412-4AE3-8E52-1A4094CC0A5D}"/>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D9057-7B66-45AE-AF89-20B17D22F4B5}">
  <dimension ref="A1:AQ151"/>
  <sheetViews>
    <sheetView zoomScale="85" zoomScaleNormal="85" workbookViewId="0">
      <selection activeCell="H17" sqref="H17"/>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140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38" t="s">
        <v>220</v>
      </c>
      <c r="F2" s="11"/>
      <c r="G2" s="11"/>
      <c r="H2" s="11"/>
      <c r="I2" s="11"/>
      <c r="J2" s="11"/>
      <c r="K2" s="11"/>
      <c r="L2" s="11"/>
      <c r="M2" s="11"/>
      <c r="N2" s="11"/>
      <c r="O2" s="11"/>
    </row>
    <row r="3" spans="2:15" ht="20.25">
      <c r="B3" s="11"/>
      <c r="C3" s="11"/>
      <c r="D3" s="11"/>
      <c r="E3" s="12" t="s">
        <v>217</v>
      </c>
      <c r="F3" s="11"/>
      <c r="G3" s="11"/>
      <c r="H3" s="11"/>
      <c r="I3" s="11"/>
      <c r="J3" s="11"/>
      <c r="K3" s="11"/>
      <c r="L3" s="10" t="s">
        <v>140</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58</v>
      </c>
      <c r="D5" s="14" t="s">
        <v>8</v>
      </c>
      <c r="E5" s="14" t="s">
        <v>9</v>
      </c>
      <c r="F5" s="15" t="s">
        <v>56</v>
      </c>
      <c r="G5" s="15" t="s">
        <v>28</v>
      </c>
      <c r="H5" s="15" t="s">
        <v>60</v>
      </c>
      <c r="I5" s="15" t="s">
        <v>59</v>
      </c>
      <c r="J5" s="15" t="s">
        <v>61</v>
      </c>
      <c r="K5" s="15" t="s">
        <v>62</v>
      </c>
      <c r="L5" s="14" t="s">
        <v>1</v>
      </c>
      <c r="M5" s="15" t="s">
        <v>63</v>
      </c>
      <c r="N5" s="15" t="s">
        <v>77</v>
      </c>
      <c r="O5" s="15" t="s">
        <v>79</v>
      </c>
    </row>
    <row r="6" spans="2:15" ht="29.25" thickBot="1">
      <c r="B6" s="16" t="s">
        <v>216</v>
      </c>
      <c r="C6" s="16">
        <v>1</v>
      </c>
      <c r="D6" s="16" t="s">
        <v>113</v>
      </c>
      <c r="E6" s="16" t="s">
        <v>115</v>
      </c>
      <c r="F6" s="17">
        <v>5</v>
      </c>
      <c r="G6" s="16" t="s">
        <v>29</v>
      </c>
      <c r="H6" s="16" t="str">
        <f>VLOOKUP(G6,Issuer!B:D,2,0)</f>
        <v>Baa1/BBB+/A-</v>
      </c>
      <c r="I6" s="17">
        <f>VLOOKUP(G6,Issuer!B:D,3,0)</f>
        <v>4</v>
      </c>
      <c r="J6" s="16">
        <v>18</v>
      </c>
      <c r="K6" s="17">
        <f t="shared" ref="K6" si="0">IF(AND(J6&gt;=0,J6&lt;=12),2,IF(AND(J6&gt;12,J6&lt;=60),3,IF(AND(J6&gt;60,J6&lt;=120),4,IF(AND(J6&gt;120,J6&lt;99999),5,""))))</f>
        <v>3</v>
      </c>
      <c r="L6" s="16" t="s">
        <v>64</v>
      </c>
      <c r="M6" s="16">
        <f>VLOOKUP(L6,Ccy!A:B,2,0)</f>
        <v>1</v>
      </c>
      <c r="N6" s="19">
        <f t="shared" ref="N6" si="1">C6*0.35+F6*0.25+I6*0.25+K6*0.1+M6*0.05</f>
        <v>2.95</v>
      </c>
      <c r="O6" s="16">
        <f>IF(AND(N6&gt;=1,N6&lt;=1.45),1,IF(AND(N6&gt;1.45,N6&lt;=2.1),2,IF(AND(N6&gt;2.1,N6&lt;=2.95),3,IF(AND(N6&gt;2.95,N6&lt;=3.65),4,IF(AND(N6&gt;3.65,N6&lt;=5),5,"")))))</f>
        <v>3</v>
      </c>
    </row>
    <row r="7" spans="2:15" ht="29.25" thickBot="1">
      <c r="B7" s="16" t="s">
        <v>216</v>
      </c>
      <c r="C7" s="16">
        <v>1</v>
      </c>
      <c r="D7" s="16" t="s">
        <v>117</v>
      </c>
      <c r="E7" s="16" t="s">
        <v>118</v>
      </c>
      <c r="F7" s="17">
        <v>5</v>
      </c>
      <c r="G7" s="16" t="s">
        <v>33</v>
      </c>
      <c r="H7" s="16" t="str">
        <f>VLOOKUP(G7,Issuer!B:D,2,0)</f>
        <v>Baa1/BBB+/-</v>
      </c>
      <c r="I7" s="17">
        <f>VLOOKUP(G7,Issuer!B:D,3,0)</f>
        <v>4</v>
      </c>
      <c r="J7" s="16">
        <v>24</v>
      </c>
      <c r="K7" s="17">
        <f t="shared" ref="K7:K9" si="2">IF(AND(J7&gt;=0,J7&lt;=12),2,IF(AND(J7&gt;12,J7&lt;=60),3,IF(AND(J7&gt;60,J7&lt;=120),4,IF(AND(J7&gt;120,J7&lt;99999),5,""))))</f>
        <v>3</v>
      </c>
      <c r="L7" s="16" t="s">
        <v>64</v>
      </c>
      <c r="M7" s="16">
        <f>VLOOKUP(L7,Ccy!A:B,2,0)</f>
        <v>1</v>
      </c>
      <c r="N7" s="19">
        <f t="shared" ref="N7:N9" si="3">C7*0.35+F7*0.25+I7*0.25+K7*0.1+M7*0.05</f>
        <v>2.95</v>
      </c>
      <c r="O7" s="16">
        <f t="shared" ref="O7:O9" si="4">IF(AND(N7&gt;=1,N7&lt;=1.45),1,IF(AND(N7&gt;1.45,N7&lt;=2.1),2,IF(AND(N7&gt;2.1,N7&lt;=2.95),3,IF(AND(N7&gt;2.95,N7&lt;=3.65),4,IF(AND(N7&gt;3.65,N7&lt;=5),5,"")))))</f>
        <v>3</v>
      </c>
    </row>
    <row r="8" spans="2:15" ht="29.25" thickBot="1">
      <c r="B8" s="16" t="s">
        <v>216</v>
      </c>
      <c r="C8" s="16">
        <v>1</v>
      </c>
      <c r="D8" s="16" t="s">
        <v>119</v>
      </c>
      <c r="E8" s="16" t="s">
        <v>120</v>
      </c>
      <c r="F8" s="17">
        <v>5</v>
      </c>
      <c r="G8" s="16" t="s">
        <v>32</v>
      </c>
      <c r="H8" s="16" t="str">
        <f>VLOOKUP(G8,Issuer!B:D,2,0)</f>
        <v>A1 / A-/ A+</v>
      </c>
      <c r="I8" s="17">
        <f>VLOOKUP(G8,Issuer!B:D,3,0)</f>
        <v>3</v>
      </c>
      <c r="J8" s="16">
        <v>18</v>
      </c>
      <c r="K8" s="17">
        <f t="shared" si="2"/>
        <v>3</v>
      </c>
      <c r="L8" s="16" t="s">
        <v>64</v>
      </c>
      <c r="M8" s="16">
        <f>VLOOKUP(L8,Ccy!A:B,2,0)</f>
        <v>1</v>
      </c>
      <c r="N8" s="19">
        <f t="shared" si="3"/>
        <v>2.7</v>
      </c>
      <c r="O8" s="16">
        <f t="shared" si="4"/>
        <v>3</v>
      </c>
    </row>
    <row r="9" spans="2:15" ht="29.25" thickBot="1">
      <c r="B9" s="16" t="s">
        <v>216</v>
      </c>
      <c r="C9" s="16">
        <v>1</v>
      </c>
      <c r="D9" s="16" t="s">
        <v>5</v>
      </c>
      <c r="E9" s="16" t="s">
        <v>89</v>
      </c>
      <c r="F9" s="17">
        <v>5</v>
      </c>
      <c r="G9" s="16" t="s">
        <v>44</v>
      </c>
      <c r="H9" s="16" t="str">
        <f>VLOOKUP(G9,Issuer!B:D,2,0)</f>
        <v>A2  / A-/ A</v>
      </c>
      <c r="I9" s="17">
        <f>VLOOKUP(G9,Issuer!B:D,3,0)</f>
        <v>3</v>
      </c>
      <c r="J9" s="16">
        <v>12</v>
      </c>
      <c r="K9" s="17">
        <f t="shared" si="2"/>
        <v>2</v>
      </c>
      <c r="L9" s="16" t="s">
        <v>221</v>
      </c>
      <c r="M9" s="16">
        <f>VLOOKUP(L9,Ccy!A:B,2,0)</f>
        <v>1</v>
      </c>
      <c r="N9" s="19">
        <f t="shared" si="3"/>
        <v>2.6</v>
      </c>
      <c r="O9" s="16">
        <f t="shared" si="4"/>
        <v>3</v>
      </c>
    </row>
    <row r="10" spans="2:15" s="11" customFormat="1">
      <c r="B10" s="23"/>
      <c r="C10" s="23"/>
      <c r="D10" s="23"/>
      <c r="E10" s="23"/>
      <c r="F10" s="23"/>
      <c r="G10" s="23"/>
      <c r="H10" s="23"/>
      <c r="I10" s="23"/>
      <c r="J10" s="23"/>
      <c r="K10" s="23"/>
      <c r="L10" s="23"/>
      <c r="M10" s="23"/>
      <c r="O10" s="23"/>
    </row>
    <row r="11" spans="2:15" s="11" customFormat="1">
      <c r="B11" s="23"/>
      <c r="C11" s="23"/>
      <c r="D11" s="23"/>
      <c r="E11" s="23"/>
      <c r="F11" s="23"/>
      <c r="G11" s="23"/>
      <c r="H11" s="23"/>
      <c r="I11" s="23"/>
      <c r="J11" s="23"/>
      <c r="K11" s="23"/>
      <c r="L11" s="23"/>
      <c r="M11" s="23"/>
      <c r="O11" s="23"/>
    </row>
    <row r="12" spans="2:15" s="11" customFormat="1" ht="16.5" customHeight="1">
      <c r="B12" s="23"/>
      <c r="C12" s="23"/>
      <c r="D12" s="23"/>
      <c r="E12" s="23"/>
      <c r="F12" s="23"/>
      <c r="G12" s="23"/>
      <c r="H12" s="23"/>
      <c r="I12" s="23"/>
      <c r="J12" s="24"/>
      <c r="K12" s="24"/>
    </row>
    <row r="13" spans="2:15" s="11" customFormat="1">
      <c r="B13" s="25" t="s">
        <v>156</v>
      </c>
      <c r="C13" s="23"/>
      <c r="D13" s="23"/>
      <c r="E13" s="23"/>
      <c r="F13" s="23"/>
      <c r="G13" s="23"/>
      <c r="H13" s="23"/>
      <c r="I13" s="23"/>
      <c r="J13" s="26"/>
      <c r="K13" s="26"/>
    </row>
    <row r="14" spans="2:15" s="11" customFormat="1">
      <c r="B14" s="25" t="s">
        <v>155</v>
      </c>
      <c r="C14" s="25"/>
    </row>
    <row r="15" spans="2:15" s="11" customFormat="1"/>
    <row r="16" spans="2:15"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sheetData>
  <sheetProtection algorithmName="SHA-512" hashValue="Nf1Xkyu4ZaWbIDMYGvWA89xmYrDlUHwqocpa4kfoGlLdhzoiucHksR2j1HzKzX2/QmjOL0qZxNforbWDIjnZpg==" saltValue="DOSsWH7bIQx8rxIhqTMV2A==" spinCount="100000" sheet="1" objects="1" scenarios="1"/>
  <phoneticPr fontId="12" type="noConversion"/>
  <hyperlinks>
    <hyperlink ref="L3" location="Disclaimer免责声明!A1" display="Disclaimer免责声明" xr:uid="{61AE9CBD-F0FD-49B4-B681-B6A6B4ED0AA4}"/>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FX Linked</vt:lpstr>
      <vt:lpstr>DC</vt:lpstr>
      <vt:lpstr>Booster</vt:lpstr>
      <vt:lpstr>PPN</vt:lpstr>
      <vt:lpstr>Inverse Sharkfin</vt:lpstr>
      <vt:lpstr>Range Accrual Note</vt:lpstr>
      <vt:lpstr>Twin-win Note</vt:lpstr>
      <vt:lpstr>Twinwin Sharkfin</vt:lpstr>
      <vt:lpstr>H-L CN</vt:lpstr>
      <vt:lpstr>AMC</vt:lpstr>
      <vt:lpstr>Partial CPN</vt:lpstr>
      <vt:lpstr>Sharkfin</vt:lpstr>
      <vt:lpstr>KOELN</vt:lpstr>
      <vt:lpstr>ELN</vt:lpstr>
      <vt:lpstr>FRN</vt:lpstr>
      <vt:lpstr>Put Warrant</vt:lpstr>
      <vt:lpstr>Call Warrant</vt:lpstr>
      <vt:lpstr>DQ</vt:lpstr>
      <vt:lpstr>AQ</vt:lpstr>
      <vt:lpstr>Cash Note</vt:lpstr>
      <vt:lpstr>FCN</vt:lpstr>
      <vt:lpstr>Disclaimer免责声明</vt:lpstr>
      <vt:lpstr>Issuer</vt:lpstr>
      <vt:lpstr>Ccy</vt:lpstr>
    </vt:vector>
  </TitlesOfParts>
  <Company>CITIC Securities Brokerage HK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 FC Yeung</dc:creator>
  <cp:lastModifiedBy>Cheryl Ye</cp:lastModifiedBy>
  <cp:lastPrinted>2023-12-21T07:22:34Z</cp:lastPrinted>
  <dcterms:created xsi:type="dcterms:W3CDTF">2020-04-23T02:36:19Z</dcterms:created>
  <dcterms:modified xsi:type="dcterms:W3CDTF">2026-04-30T07:05:19Z</dcterms:modified>
</cp:coreProperties>
</file>